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556"/>
  </bookViews>
  <sheets>
    <sheet name="Table of Contents" sheetId="1" r:id="rId1"/>
    <sheet name="EXHIBITA" sheetId="2" r:id="rId2"/>
    <sheet name="EXHIBITA Supp" sheetId="3" r:id="rId3"/>
    <sheet name="Footnote" sheetId="4" r:id="rId4"/>
    <sheet name="Misc Receipts Footnotes" sheetId="5" r:id="rId5"/>
    <sheet name="Exh B" sheetId="6" r:id="rId6"/>
    <sheet name="Exh C" sheetId="7" r:id="rId7"/>
    <sheet name="Exh D-Governmental  " sheetId="8" r:id="rId8"/>
    <sheet name="Exh D General Fund Spec Rev " sheetId="9" r:id="rId9"/>
    <sheet name="Exh D Debt Capital Proj" sheetId="10" r:id="rId10"/>
    <sheet name="EXHIBIT E " sheetId="11" r:id="rId11"/>
    <sheet name="Exh A Cashflow" sheetId="12" r:id="rId12"/>
    <sheet name="CASH FLOW Tax Receipts All GOV" sheetId="13" r:id="rId13"/>
    <sheet name="Exh F" sheetId="14" r:id="rId14"/>
    <sheet name="CASH FLOW Tax Receipts Gen Fd" sheetId="15" r:id="rId15"/>
    <sheet name="Exh G" sheetId="16" r:id="rId16"/>
    <sheet name="Exh G state" sheetId="17" r:id="rId17"/>
    <sheet name="Exh G fed" sheetId="18" r:id="rId18"/>
    <sheet name="CASH FLOW Tax Receipts SR" sheetId="19" r:id="rId19"/>
    <sheet name="Exhibit H" sheetId="20" r:id="rId20"/>
    <sheet name=" Exhbit I Combined" sheetId="21" r:id="rId21"/>
    <sheet name=" Exhibit I State" sheetId="22" r:id="rId22"/>
    <sheet name="Exhibit I Fed" sheetId="23" r:id="rId23"/>
    <sheet name="Exhibit J" sheetId="24" r:id="rId24"/>
    <sheet name="Exhibit K" sheetId="25" r:id="rId25"/>
    <sheet name="EXHIBIT L" sheetId="26" r:id="rId26"/>
    <sheet name="EXHIBIT M" sheetId="27" r:id="rId27"/>
    <sheet name="Sch 1 " sheetId="28" r:id="rId28"/>
    <sheet name="Sch 2 " sheetId="29" r:id="rId29"/>
    <sheet name="Sch 3 " sheetId="30" r:id="rId30"/>
    <sheet name="Sch 4" sheetId="31" r:id="rId31"/>
    <sheet name="Sch 5 " sheetId="32" r:id="rId32"/>
    <sheet name="Sch 5a " sheetId="33" r:id="rId33"/>
    <sheet name="Sch 6" sheetId="34" r:id="rId34"/>
    <sheet name="HCRA " sheetId="35" r:id="rId35"/>
    <sheet name="HCRA PROG DISB" sheetId="36" r:id="rId36"/>
    <sheet name="ARRA " sheetId="37" r:id="rId37"/>
    <sheet name="Public Goods " sheetId="38" r:id="rId38"/>
    <sheet name="Medicaid Disp Share" sheetId="39" r:id="rId39"/>
    <sheet name="Appendix F" sheetId="40" r:id="rId40"/>
    <sheet name="Appendix G" sheetId="41" r:id="rId41"/>
  </sheets>
  <definedNames>
    <definedName name="_xlnm._FilterDatabase" localSheetId="8" hidden="1">'Exh D General Fund Spec Rev '!$A$3:$A$7</definedName>
    <definedName name="CASH_FLOW_GEN" localSheetId="14">'CASH FLOW Tax Receipts Gen Fd'!$A$3:$AG$66</definedName>
    <definedName name="CASH_FLOW_GOV" localSheetId="12">'CASH FLOW Tax Receipts All GOV'!$A$2:$AM$65</definedName>
    <definedName name="CASH_FLOW_SR" localSheetId="18">'CASH FLOW Tax Receipts SR'!$A$2:$AF$60</definedName>
    <definedName name="Exh_G_var" localSheetId="15">'Exh G'!$A$2:$AK$60</definedName>
    <definedName name="Exh_G_var" localSheetId="17">'Exh G fed'!$A$2:$AM$57</definedName>
    <definedName name="Exh_G_var" localSheetId="16">'Exh G state'!$A$2:$AM$57</definedName>
    <definedName name="EXHIBIT_E" localSheetId="10">'EXHIBIT E '!$A$3:$AK$59</definedName>
    <definedName name="EXHIBITA" localSheetId="2">'EXHIBITA Supp'!$A$3:$AP$63</definedName>
    <definedName name="EXHIBITAvar" localSheetId="2">'EXHIBITA Supp'!$A$3:$AP$63</definedName>
    <definedName name="ExhibitB" localSheetId="6">'Exh C'!$A$3:$Q$46</definedName>
    <definedName name="EXHL" localSheetId="39">'Appendix F'!$A$2:$AA$39</definedName>
    <definedName name="EXHL" localSheetId="26">'EXHIBIT M'!$A$3:$AE$39</definedName>
    <definedName name="Medicaid" localSheetId="38">'Medicaid Disp Share'!$B$5:$J$50</definedName>
    <definedName name="Page_1" localSheetId="3">Footnote!$A$3:$S$64</definedName>
    <definedName name="Page_2" localSheetId="3">Footnote!$A$66:$S$92</definedName>
    <definedName name="page1" localSheetId="30">'Sch 4'!$A$3:$J$19</definedName>
    <definedName name="page1" localSheetId="0">'Table of Contents'!$A$1:$J$98</definedName>
    <definedName name="_xlnm.Print_Area" localSheetId="20">' Exhbit I Combined'!$B$3:$AL$70</definedName>
    <definedName name="_xlnm.Print_Area" localSheetId="21">' Exhibit I State'!$B$3:$AN$66</definedName>
    <definedName name="_xlnm.Print_Area" localSheetId="39">'Appendix F'!$A$2:$AA$56</definedName>
    <definedName name="_xlnm.Print_Area" localSheetId="40">'Appendix G'!$A$2:$P$292</definedName>
    <definedName name="_xlnm.Print_Area" localSheetId="36">'ARRA '!$A$3:$J$102</definedName>
    <definedName name="_xlnm.Print_Area" localSheetId="12">'CASH FLOW Tax Receipts All GOV'!$A$2:$AL$65</definedName>
    <definedName name="_xlnm.Print_Area" localSheetId="14">'CASH FLOW Tax Receipts Gen Fd'!$A$2:$AG$66</definedName>
    <definedName name="_xlnm.Print_Area" localSheetId="18">'CASH FLOW Tax Receipts SR'!$A$2:$AF$60</definedName>
    <definedName name="_xlnm.Print_Area" localSheetId="11">'Exh A Cashflow'!$A$3:$AJ$68</definedName>
    <definedName name="_xlnm.Print_Area" localSheetId="5">'Exh B'!$A$3:$Q$48</definedName>
    <definedName name="_xlnm.Print_Area" localSheetId="6">'Exh C'!$A$3:$P$46</definedName>
    <definedName name="_xlnm.Print_Area" localSheetId="9">'Exh D Debt Capital Proj'!$A$2:$O$49</definedName>
    <definedName name="_xlnm.Print_Area" localSheetId="8">'Exh D General Fund Spec Rev '!$A$3:$N$58</definedName>
    <definedName name="_xlnm.Print_Area" localSheetId="7">'Exh D-Governmental  '!$A$3:$H$55</definedName>
    <definedName name="_xlnm.Print_Area" localSheetId="13">'Exh F'!$A$2:$AK$69</definedName>
    <definedName name="_xlnm.Print_Area" localSheetId="15">'Exh G'!$B$2:$AK$65</definedName>
    <definedName name="_xlnm.Print_Area" localSheetId="17">'Exh G fed'!$B$2:$AM$62</definedName>
    <definedName name="_xlnm.Print_Area" localSheetId="16">'Exh G state'!$B$3:$AM$61</definedName>
    <definedName name="_xlnm.Print_Area" localSheetId="10">'EXHIBIT E '!$A$3:$AK$59</definedName>
    <definedName name="_xlnm.Print_Area" localSheetId="19">'Exhibit H'!$A$2:$AI$57</definedName>
    <definedName name="_xlnm.Print_Area" localSheetId="22">'Exhibit I Fed'!$B$3:$AN$58</definedName>
    <definedName name="_xlnm.Print_Area" localSheetId="23">'Exhibit J'!$A$2:$AF$61</definedName>
    <definedName name="_xlnm.Print_Area" localSheetId="24">'Exhibit K'!$B$3:$AF$52</definedName>
    <definedName name="_xlnm.Print_Area" localSheetId="25">'EXHIBIT L'!$A$3:$AE$43</definedName>
    <definedName name="_xlnm.Print_Area" localSheetId="26">'EXHIBIT M'!$A$3:$AE$43</definedName>
    <definedName name="_xlnm.Print_Area" localSheetId="1">EXHIBITA!$A$3:$AI$60</definedName>
    <definedName name="_xlnm.Print_Area" localSheetId="2">'EXHIBITA Supp'!$A$3:$AO$68</definedName>
    <definedName name="_xlnm.Print_Area" localSheetId="3">Footnote!$A$3:$Q$55</definedName>
    <definedName name="_xlnm.Print_Area" localSheetId="34">'HCRA '!$A$3:$Z$62</definedName>
    <definedName name="_xlnm.Print_Area" localSheetId="35">'HCRA PROG DISB'!$A$3:$G$109</definedName>
    <definedName name="_xlnm.Print_Area" localSheetId="38">'Medicaid Disp Share'!$B$2:$H$53</definedName>
    <definedName name="_xlnm.Print_Area" localSheetId="4">'Misc Receipts Footnotes'!$A$2:$P$53</definedName>
    <definedName name="_xlnm.Print_Area" localSheetId="37">'Public Goods '!$A$3:$G$54</definedName>
    <definedName name="_xlnm.Print_Area" localSheetId="27">'Sch 1 '!$A$3:$L$151</definedName>
    <definedName name="_xlnm.Print_Area" localSheetId="28">'Sch 2 '!$A$3:$K$44</definedName>
    <definedName name="_xlnm.Print_Area" localSheetId="29">'Sch 3 '!$A$2:$M$48</definedName>
    <definedName name="_xlnm.Print_Area" localSheetId="30">'Sch 4'!$A$3:$J$35</definedName>
    <definedName name="_xlnm.Print_Area" localSheetId="31">'Sch 5 '!$A$3:$S$65</definedName>
    <definedName name="_xlnm.Print_Area" localSheetId="32">'Sch 5a '!$B$3:$V$61</definedName>
    <definedName name="_xlnm.Print_Area" localSheetId="33">'Sch 6'!$A$3:$J$37</definedName>
    <definedName name="_xlnm.Print_Area" localSheetId="0">'Table of Contents'!$A$1:$J$62</definedName>
    <definedName name="_xlnm.Print_Titles" localSheetId="40">'Appendix G'!$2:$8</definedName>
    <definedName name="_xlnm.Print_Titles" localSheetId="36">'ARRA '!$3:$9</definedName>
    <definedName name="_xlnm.Print_Titles" localSheetId="9">'Exh D Debt Capital Proj'!$A:$A,'Exh D Debt Capital Proj'!$2:$7</definedName>
    <definedName name="_xlnm.Print_Titles" localSheetId="35">'HCRA PROG DISB'!$3:$8</definedName>
    <definedName name="_xlnm.Print_Titles" localSheetId="37">'Public Goods '!$5:$11</definedName>
    <definedName name="_xlnm.Print_Titles" localSheetId="27">'Sch 1 '!$3:$10</definedName>
    <definedName name="_xlnm.Print_Titles" localSheetId="0">'Table of Contents'!$1:$12</definedName>
    <definedName name="Sch3_2" localSheetId="29">'Sch 3 '!$A$3:$M$48</definedName>
    <definedName name="STATE_OF_NEW_YORK" localSheetId="10">'EXHIBIT E '!$A$3:$AK$58</definedName>
    <definedName name="variance" localSheetId="34">'HCRA '!$A$3:$X$47</definedName>
    <definedName name="Z_0343EF62_2899_4FBC_8F63_A150F51A61BC_.wvu.FilterData" localSheetId="8" hidden="1">'Exh D General Fund Spec Rev '!$A$3:$A$7</definedName>
    <definedName name="Z_07E8DDA5_58F9_4F5D_9D36_B9951A01043B_.wvu.PrintArea" localSheetId="1" hidden="1">EXHIBITA!$A$3:$AI$60</definedName>
    <definedName name="Z_08DD476C_F9CF_4768_90B3_DF70EE24A237_.wvu.FilterData" localSheetId="8" hidden="1">'Exh D General Fund Spec Rev '!$A$3:$A$7</definedName>
    <definedName name="Z_095E2B96_6954_4407_81EC_B5F17D68B93D_.wvu.FilterData" localSheetId="8" hidden="1">'Exh D General Fund Spec Rev '!$A$3:$A$7</definedName>
    <definedName name="Z_0BE0B1CF_D719_4DEE_9059_CD2EDA23BB72_.wvu.FilterData" localSheetId="8" hidden="1">'Exh D General Fund Spec Rev '!$A$3:$A$7</definedName>
    <definedName name="Z_0F53A47B_061C_44B9_B148_CC55070FAB6E_.wvu.PrintTitles" localSheetId="27" hidden="1">'Sch 1 '!$3:$10</definedName>
    <definedName name="Z_0F53A47B_061C_44B9_B148_CC55070FAB6E_.wvu.Rows" localSheetId="27" hidden="1">'Sch 1 '!#REF!</definedName>
    <definedName name="Z_16F9E563_4458_41C9_BF56_F0F5B316856F_.wvu.Cols" localSheetId="11" hidden="1">'Exh A Cashflow'!#REF!</definedName>
    <definedName name="Z_16F9E563_4458_41C9_BF56_F0F5B316856F_.wvu.PrintArea" localSheetId="11" hidden="1">'Exh A Cashflow'!$A$3:$AJ$71</definedName>
    <definedName name="Z_1D1F1A01_30B2_4981_9EC4_1E239EF5CA4C_.wvu.PrintArea" localSheetId="22" hidden="1">'Exhibit I Fed'!$B$3:$AN$58</definedName>
    <definedName name="Z_25F8F031_EF6A_4B58_91C3_E476C9656292_.wvu.FilterData" localSheetId="8" hidden="1">'Exh D General Fund Spec Rev '!$A$3:$A$7</definedName>
    <definedName name="Z_2AB70923_501F_45E2_81E2_2830EA214DA7_.wvu.FilterData" localSheetId="8" hidden="1">'Exh D General Fund Spec Rev '!$A$3:$A$7</definedName>
    <definedName name="Z_2CE66D36_857F_41D3_A739_E813879E2776_.wvu.FilterData" localSheetId="8" hidden="1">'Exh D General Fund Spec Rev '!$A$3:$A$7</definedName>
    <definedName name="Z_35581B99_F322_40A1_83D9_D8CC4D8685D1_.wvu.PrintTitles" localSheetId="27" hidden="1">'Sch 1 '!$3:$10</definedName>
    <definedName name="Z_35581B99_F322_40A1_83D9_D8CC4D8685D1_.wvu.Rows" localSheetId="27" hidden="1">'Sch 1 '!#REF!</definedName>
    <definedName name="Z_39DB2D6C_C362_45F4_A2F1_C59B9CF1777D_.wvu.PrintArea" localSheetId="21" hidden="1">' Exhibit I State'!$B$3:$AN$66</definedName>
    <definedName name="Z_39DB2D6C_C362_45F4_A2F1_C59B9CF1777D_.wvu.Rows" localSheetId="21" hidden="1">' Exhibit I State'!#REF!</definedName>
    <definedName name="Z_4C5DC936_C451_4ECB_8EE3_1B14AD828160_.wvu.Cols" localSheetId="11" hidden="1">'Exh A Cashflow'!#REF!</definedName>
    <definedName name="Z_4C5DC936_C451_4ECB_8EE3_1B14AD828160_.wvu.PrintArea" localSheetId="11" hidden="1">'Exh A Cashflow'!$A$3:$AJ$71</definedName>
    <definedName name="Z_5FA88E3E_0505_480C_94E4_3D96D410B5D5_.wvu.PrintArea" localSheetId="22" hidden="1">'Exhibit I Fed'!$B$3:$AN$58</definedName>
    <definedName name="Z_7AE64DEF_56FD_44C8_9F38_A2F981B8F883_.wvu.PrintArea" localSheetId="21" hidden="1">' Exhibit I State'!$B$3:$AN$66</definedName>
    <definedName name="Z_7AE64DEF_56FD_44C8_9F38_A2F981B8F883_.wvu.Rows" localSheetId="21" hidden="1">' Exhibit I State'!#REF!</definedName>
    <definedName name="Z_80876A9A_0E13_4169_8EC2_4642160C38DB_.wvu.PrintArea" localSheetId="1" hidden="1">EXHIBITA!$A$3:$AI$60</definedName>
    <definedName name="Z_8729FF11_220B_424C_9C3F_99EA1743B89F_.wvu.FilterData" localSheetId="8" hidden="1">'Exh D General Fund Spec Rev '!$A$3:$A$7</definedName>
    <definedName name="Z_91F12239_03A2_417E_84CC_96CCF43EDA50_.wvu.FilterData" localSheetId="8" hidden="1">'Exh D General Fund Spec Rev '!$A$3:$A$7</definedName>
    <definedName name="Z_9899757D_57B5_4A62_AF0E_3ABA9B994DD7_.wvu.PrintArea" localSheetId="22" hidden="1">'Exhibit I Fed'!$B$3:$AN$58</definedName>
    <definedName name="Z_A0FF3ACA_1D9B_4095_A4CC_20040E84219D_.wvu.PrintTitles" localSheetId="27" hidden="1">'Sch 1 '!$3:$10</definedName>
    <definedName name="Z_A0FF3ACA_1D9B_4095_A4CC_20040E84219D_.wvu.Rows" localSheetId="27" hidden="1">'Sch 1 '!#REF!</definedName>
    <definedName name="Z_B976D787_68A3_4D1B_B838_0A29FFCDA329_.wvu.PrintTitles" localSheetId="27" hidden="1">'Sch 1 '!$3:$10</definedName>
    <definedName name="Z_B976D787_68A3_4D1B_B838_0A29FFCDA329_.wvu.Rows" localSheetId="27" hidden="1">'Sch 1 '!#REF!</definedName>
    <definedName name="Z_BF6A790B_FE66_4DC0_B4C3_043739C8712A_.wvu.FilterData" localSheetId="8" hidden="1">'Exh D General Fund Spec Rev '!$A$3:$A$7</definedName>
    <definedName name="Z_DD49A576_6A97_4014_97C2_4199FF1215BD_.wvu.PrintArea" localSheetId="1" hidden="1">EXHIBITA!$A$3:$AI$60</definedName>
    <definedName name="Z_E7A86177_7B19_421F_A256_D31A4A7193C1_.wvu.PrintArea" localSheetId="22" hidden="1">'Exhibit I Fed'!$B$3:$AN$58</definedName>
    <definedName name="Z_EB2B6F4A_6D27_43A2_B38C_793C8CCA29FD_.wvu.FilterData" localSheetId="8" hidden="1">'Exh D General Fund Spec Rev '!$A$3:$A$7</definedName>
    <definedName name="Z_FF6A1557_A1BA_4E89_BE0D_61E8805E56CD_.wvu.PrintArea" localSheetId="1" hidden="1">EXHIBITA!$A$3:$AI$60</definedName>
  </definedNames>
  <calcPr calcId="125725"/>
</workbook>
</file>

<file path=xl/calcChain.xml><?xml version="1.0" encoding="utf-8"?>
<calcChain xmlns="http://schemas.openxmlformats.org/spreadsheetml/2006/main">
  <c r="AN49" i="23"/>
  <c r="AN23"/>
  <c r="AN54" i="22"/>
  <c r="AN45"/>
  <c r="AN44"/>
  <c r="AN43"/>
  <c r="AN38"/>
  <c r="AN37"/>
  <c r="AN35"/>
  <c r="AN25"/>
  <c r="AN23"/>
  <c r="AI20" i="20"/>
  <c r="AM49" i="18"/>
  <c r="AM41"/>
  <c r="AM27"/>
  <c r="AM18"/>
  <c r="AM17"/>
  <c r="AM16"/>
  <c r="AM15"/>
  <c r="AK53" i="14"/>
  <c r="AJ56" i="12"/>
  <c r="AN47" i="23"/>
  <c r="AN46"/>
  <c r="AN37"/>
  <c r="AN36"/>
  <c r="AN35"/>
  <c r="AN31"/>
  <c r="AN30"/>
  <c r="AN29"/>
  <c r="AN28"/>
  <c r="AN27"/>
  <c r="AN25"/>
  <c r="AM20" i="17"/>
  <c r="AM15"/>
  <c r="AK22" i="14"/>
  <c r="AK37"/>
  <c r="AJ50" i="11"/>
  <c r="AJ25" i="13"/>
  <c r="AJ24"/>
  <c r="AJ46" i="11"/>
  <c r="AJ23"/>
  <c r="AJ22"/>
  <c r="G28" i="38"/>
  <c r="C28"/>
  <c r="AA14" i="40"/>
  <c r="Z29" i="25"/>
  <c r="AE41" i="18"/>
  <c r="AE40"/>
  <c r="AE39"/>
  <c r="AE38"/>
  <c r="AE35"/>
  <c r="AE34"/>
  <c r="AE33"/>
  <c r="AE32"/>
  <c r="AE31"/>
  <c r="AE30"/>
  <c r="AE28"/>
  <c r="AE27"/>
  <c r="AE26"/>
  <c r="AE20"/>
  <c r="AE19"/>
  <c r="AE18"/>
  <c r="AE17"/>
  <c r="AE16"/>
  <c r="AE15"/>
  <c r="AE41" i="17"/>
  <c r="AE40"/>
  <c r="AE39"/>
  <c r="AE38"/>
  <c r="AE35"/>
  <c r="AE34"/>
  <c r="AE33"/>
  <c r="AE32"/>
  <c r="AE31"/>
  <c r="AE30"/>
  <c r="AE28"/>
  <c r="AE27"/>
  <c r="AE26"/>
  <c r="AE20"/>
  <c r="AE19"/>
  <c r="AE18"/>
  <c r="AE17"/>
  <c r="AE16"/>
  <c r="AE15"/>
  <c r="G98" i="36"/>
  <c r="G97"/>
  <c r="Z44" i="35"/>
  <c r="X44"/>
  <c r="V44"/>
  <c r="T44"/>
  <c r="R44"/>
  <c r="P44"/>
  <c r="N44"/>
  <c r="L44"/>
  <c r="J44"/>
  <c r="H44"/>
  <c r="F44"/>
  <c r="D44"/>
  <c r="B44"/>
  <c r="AN16" i="23"/>
  <c r="AN17"/>
  <c r="AB24" i="13"/>
  <c r="AB25"/>
  <c r="D17" i="16"/>
  <c r="AN63" i="22" l="1"/>
  <c r="AN58"/>
  <c r="AN55"/>
  <c r="AN56"/>
  <c r="AN51"/>
  <c r="AN48"/>
  <c r="AN46"/>
  <c r="AN41"/>
  <c r="AN40"/>
  <c r="AN39"/>
  <c r="AN36"/>
  <c r="AN33"/>
  <c r="AN32"/>
  <c r="AN31"/>
  <c r="AN27"/>
  <c r="AN24"/>
  <c r="AN22"/>
  <c r="AN21"/>
  <c r="AN19"/>
  <c r="AN17"/>
  <c r="AN18"/>
  <c r="AN38" i="23"/>
  <c r="AN24"/>
  <c r="AN32"/>
  <c r="AL56" i="22"/>
  <c r="AL55"/>
  <c r="AL54"/>
  <c r="AL46"/>
  <c r="AL45"/>
  <c r="AL44"/>
  <c r="AL43"/>
  <c r="AL40"/>
  <c r="AL39"/>
  <c r="AL38"/>
  <c r="AL37"/>
  <c r="AL36"/>
  <c r="AL35"/>
  <c r="AL33"/>
  <c r="AL32"/>
  <c r="AL31"/>
  <c r="AL25"/>
  <c r="AL24"/>
  <c r="AL23"/>
  <c r="AL22"/>
  <c r="AL21"/>
  <c r="AL19"/>
  <c r="AL18"/>
  <c r="AL17"/>
  <c r="AL58"/>
  <c r="AL27"/>
  <c r="AF56"/>
  <c r="AF55"/>
  <c r="AF58" s="1"/>
  <c r="AF54"/>
  <c r="AF46"/>
  <c r="AF45"/>
  <c r="AF44"/>
  <c r="AF43"/>
  <c r="AF40"/>
  <c r="AF39"/>
  <c r="AF38"/>
  <c r="AF37"/>
  <c r="AF36"/>
  <c r="AF35"/>
  <c r="AF33"/>
  <c r="AF32"/>
  <c r="AF31"/>
  <c r="AF41" s="1"/>
  <c r="AF25"/>
  <c r="AF24"/>
  <c r="AF23"/>
  <c r="AF22"/>
  <c r="AF21"/>
  <c r="AF19"/>
  <c r="AF18"/>
  <c r="AF17"/>
  <c r="AL43" i="23"/>
  <c r="AL40"/>
  <c r="AL38"/>
  <c r="AL37"/>
  <c r="AL35"/>
  <c r="AL36"/>
  <c r="AL32"/>
  <c r="AL31"/>
  <c r="AL30"/>
  <c r="AL29"/>
  <c r="AL28"/>
  <c r="AL27"/>
  <c r="AL25"/>
  <c r="AL24"/>
  <c r="AL23"/>
  <c r="AL17"/>
  <c r="AL16"/>
  <c r="AL19" s="1"/>
  <c r="AL54"/>
  <c r="AI54"/>
  <c r="AF54"/>
  <c r="AC54"/>
  <c r="AA54"/>
  <c r="Y54"/>
  <c r="W54"/>
  <c r="U54"/>
  <c r="S54"/>
  <c r="Q54"/>
  <c r="O54"/>
  <c r="M54"/>
  <c r="K54"/>
  <c r="I54"/>
  <c r="G54"/>
  <c r="E54"/>
  <c r="AL49"/>
  <c r="AI49"/>
  <c r="AF49"/>
  <c r="AC49"/>
  <c r="AA49"/>
  <c r="Y49"/>
  <c r="W49"/>
  <c r="U49"/>
  <c r="S49"/>
  <c r="Q49"/>
  <c r="O49"/>
  <c r="M49"/>
  <c r="K49"/>
  <c r="I49"/>
  <c r="G49"/>
  <c r="E49"/>
  <c r="AC43"/>
  <c r="AA43"/>
  <c r="Y43"/>
  <c r="W43"/>
  <c r="U43"/>
  <c r="S43"/>
  <c r="Q43"/>
  <c r="O43"/>
  <c r="M43"/>
  <c r="K43"/>
  <c r="I43"/>
  <c r="G43"/>
  <c r="E43"/>
  <c r="AC40"/>
  <c r="AA40"/>
  <c r="Y40"/>
  <c r="W40"/>
  <c r="U40"/>
  <c r="S40"/>
  <c r="Q40"/>
  <c r="O40"/>
  <c r="M40"/>
  <c r="K40"/>
  <c r="I40"/>
  <c r="G40"/>
  <c r="E40"/>
  <c r="AN43"/>
  <c r="AN40"/>
  <c r="AN33"/>
  <c r="AN19"/>
  <c r="AI19"/>
  <c r="AI33"/>
  <c r="AF33"/>
  <c r="AF40" s="1"/>
  <c r="AF43" s="1"/>
  <c r="AC33"/>
  <c r="AA33"/>
  <c r="Y33"/>
  <c r="W33"/>
  <c r="U33"/>
  <c r="S33"/>
  <c r="Q33"/>
  <c r="O33"/>
  <c r="M33"/>
  <c r="K33"/>
  <c r="I33"/>
  <c r="G33"/>
  <c r="E33"/>
  <c r="AC19"/>
  <c r="AA19"/>
  <c r="Y19"/>
  <c r="W19"/>
  <c r="U19"/>
  <c r="S19"/>
  <c r="Q19"/>
  <c r="O19"/>
  <c r="M19"/>
  <c r="K19"/>
  <c r="I19"/>
  <c r="G19"/>
  <c r="E19"/>
  <c r="AF19"/>
  <c r="AF47"/>
  <c r="AF46"/>
  <c r="AF38"/>
  <c r="AF37"/>
  <c r="AF36"/>
  <c r="AF35"/>
  <c r="AF32"/>
  <c r="AF31"/>
  <c r="AF30"/>
  <c r="AF29"/>
  <c r="AF28"/>
  <c r="AF27"/>
  <c r="AF26"/>
  <c r="AF25"/>
  <c r="AF24"/>
  <c r="AF23"/>
  <c r="AF17"/>
  <c r="AF16"/>
  <c r="W63" i="22"/>
  <c r="AI58"/>
  <c r="AC58"/>
  <c r="AA58"/>
  <c r="Y58"/>
  <c r="W58"/>
  <c r="U58"/>
  <c r="S58"/>
  <c r="Q58"/>
  <c r="O58"/>
  <c r="M58"/>
  <c r="K58"/>
  <c r="I58"/>
  <c r="G58"/>
  <c r="AI51"/>
  <c r="AI63" s="1"/>
  <c r="Y51"/>
  <c r="Y63" s="1"/>
  <c r="W51"/>
  <c r="Q51"/>
  <c r="Q63" s="1"/>
  <c r="O51"/>
  <c r="O63" s="1"/>
  <c r="I51"/>
  <c r="I63" s="1"/>
  <c r="G51"/>
  <c r="G63" s="1"/>
  <c r="AI48"/>
  <c r="AC48"/>
  <c r="AC51" s="1"/>
  <c r="AC63" s="1"/>
  <c r="AA48"/>
  <c r="AA51" s="1"/>
  <c r="AA63" s="1"/>
  <c r="Y48"/>
  <c r="W48"/>
  <c r="U48"/>
  <c r="U51" s="1"/>
  <c r="U63" s="1"/>
  <c r="S48"/>
  <c r="S51" s="1"/>
  <c r="S63" s="1"/>
  <c r="Q48"/>
  <c r="O48"/>
  <c r="M48"/>
  <c r="M51" s="1"/>
  <c r="M63" s="1"/>
  <c r="K48"/>
  <c r="K51" s="1"/>
  <c r="K63" s="1"/>
  <c r="I48"/>
  <c r="G48"/>
  <c r="AE55" i="24"/>
  <c r="AB55"/>
  <c r="Y55"/>
  <c r="W55"/>
  <c r="U55"/>
  <c r="S55"/>
  <c r="Q55"/>
  <c r="O55"/>
  <c r="M55"/>
  <c r="K55"/>
  <c r="I55"/>
  <c r="G55"/>
  <c r="E55"/>
  <c r="C55"/>
  <c r="AE53"/>
  <c r="AB53"/>
  <c r="Y53"/>
  <c r="W53"/>
  <c r="U53"/>
  <c r="S53"/>
  <c r="Q53"/>
  <c r="O53"/>
  <c r="M53"/>
  <c r="K53"/>
  <c r="I53"/>
  <c r="G53"/>
  <c r="E53"/>
  <c r="C53"/>
  <c r="AE47"/>
  <c r="AB47"/>
  <c r="Y47"/>
  <c r="W47"/>
  <c r="U47"/>
  <c r="S47"/>
  <c r="Q47"/>
  <c r="O47"/>
  <c r="M47"/>
  <c r="K47"/>
  <c r="I47"/>
  <c r="G47"/>
  <c r="E47"/>
  <c r="C47"/>
  <c r="AE39"/>
  <c r="AB39"/>
  <c r="Y39"/>
  <c r="W39"/>
  <c r="U39"/>
  <c r="S39"/>
  <c r="Q39"/>
  <c r="O39"/>
  <c r="M39"/>
  <c r="K39"/>
  <c r="I39"/>
  <c r="G39"/>
  <c r="E39"/>
  <c r="C39"/>
  <c r="AE34"/>
  <c r="AB34"/>
  <c r="Y34"/>
  <c r="W34"/>
  <c r="U34"/>
  <c r="S34"/>
  <c r="Q34"/>
  <c r="O34"/>
  <c r="M34"/>
  <c r="K34"/>
  <c r="I34"/>
  <c r="G34"/>
  <c r="E34"/>
  <c r="C34"/>
  <c r="AB45"/>
  <c r="AB44"/>
  <c r="AB32"/>
  <c r="AB31"/>
  <c r="AB30"/>
  <c r="AB29"/>
  <c r="AB21"/>
  <c r="AB20"/>
  <c r="AB19"/>
  <c r="AE23"/>
  <c r="Y23"/>
  <c r="W23"/>
  <c r="U23"/>
  <c r="S23"/>
  <c r="Q23"/>
  <c r="O23"/>
  <c r="M23"/>
  <c r="K23"/>
  <c r="I23"/>
  <c r="G23"/>
  <c r="E23"/>
  <c r="C23"/>
  <c r="AA38" i="26"/>
  <c r="X38"/>
  <c r="V38"/>
  <c r="T38"/>
  <c r="R38"/>
  <c r="P38"/>
  <c r="N38"/>
  <c r="L38"/>
  <c r="J38"/>
  <c r="H38"/>
  <c r="F38"/>
  <c r="D38"/>
  <c r="AA32"/>
  <c r="AA31"/>
  <c r="AA24"/>
  <c r="AA23"/>
  <c r="AA25" s="1"/>
  <c r="AA22"/>
  <c r="AA16"/>
  <c r="AA17" s="1"/>
  <c r="X37"/>
  <c r="V37"/>
  <c r="T37"/>
  <c r="R37"/>
  <c r="P37"/>
  <c r="N37"/>
  <c r="L37"/>
  <c r="J37"/>
  <c r="H37"/>
  <c r="F37"/>
  <c r="D37"/>
  <c r="B38"/>
  <c r="B37"/>
  <c r="AA32" i="27"/>
  <c r="AA31"/>
  <c r="AA16"/>
  <c r="AC50" i="25"/>
  <c r="X50"/>
  <c r="V50"/>
  <c r="T50"/>
  <c r="R50"/>
  <c r="P50"/>
  <c r="N50"/>
  <c r="L50"/>
  <c r="J50"/>
  <c r="H50"/>
  <c r="F50"/>
  <c r="D50"/>
  <c r="AF48"/>
  <c r="AF50" s="1"/>
  <c r="AC48"/>
  <c r="X48"/>
  <c r="V48"/>
  <c r="T48"/>
  <c r="R48"/>
  <c r="P48"/>
  <c r="N48"/>
  <c r="L48"/>
  <c r="J48"/>
  <c r="H48"/>
  <c r="F48"/>
  <c r="D48"/>
  <c r="AF42"/>
  <c r="AC42"/>
  <c r="Z42"/>
  <c r="X42"/>
  <c r="V42"/>
  <c r="T42"/>
  <c r="R42"/>
  <c r="P42"/>
  <c r="N42"/>
  <c r="L42"/>
  <c r="J42"/>
  <c r="H42"/>
  <c r="F42"/>
  <c r="D42"/>
  <c r="AF34"/>
  <c r="AC34"/>
  <c r="Z34"/>
  <c r="Z48" s="1"/>
  <c r="Z50" s="1"/>
  <c r="X34"/>
  <c r="V34"/>
  <c r="T34"/>
  <c r="R34"/>
  <c r="P34"/>
  <c r="N34"/>
  <c r="L34"/>
  <c r="J34"/>
  <c r="H34"/>
  <c r="F34"/>
  <c r="D34"/>
  <c r="AF29"/>
  <c r="AC29"/>
  <c r="X29"/>
  <c r="V29"/>
  <c r="T29"/>
  <c r="R29"/>
  <c r="P29"/>
  <c r="N29"/>
  <c r="L29"/>
  <c r="J29"/>
  <c r="H29"/>
  <c r="F29"/>
  <c r="D29"/>
  <c r="AC40"/>
  <c r="AC39"/>
  <c r="AC27"/>
  <c r="AC26"/>
  <c r="AC25"/>
  <c r="AC17"/>
  <c r="AF19"/>
  <c r="AC19"/>
  <c r="Z19"/>
  <c r="X19"/>
  <c r="V19"/>
  <c r="T19"/>
  <c r="R19"/>
  <c r="P19"/>
  <c r="N19"/>
  <c r="L19"/>
  <c r="J19"/>
  <c r="H19"/>
  <c r="F19"/>
  <c r="D19"/>
  <c r="AD38" i="27"/>
  <c r="X38"/>
  <c r="V38"/>
  <c r="T38"/>
  <c r="R38"/>
  <c r="P38"/>
  <c r="N38"/>
  <c r="L38"/>
  <c r="J38"/>
  <c r="H38"/>
  <c r="F38"/>
  <c r="D38"/>
  <c r="B38"/>
  <c r="AD37"/>
  <c r="X37"/>
  <c r="V37"/>
  <c r="T37"/>
  <c r="R37"/>
  <c r="P37"/>
  <c r="N37"/>
  <c r="L37"/>
  <c r="J37"/>
  <c r="H37"/>
  <c r="F37"/>
  <c r="D37"/>
  <c r="B37"/>
  <c r="AD33"/>
  <c r="X33"/>
  <c r="V33"/>
  <c r="T33"/>
  <c r="R33"/>
  <c r="P33"/>
  <c r="N33"/>
  <c r="L33"/>
  <c r="J33"/>
  <c r="H33"/>
  <c r="F33"/>
  <c r="D33"/>
  <c r="B33"/>
  <c r="AA24"/>
  <c r="AA23"/>
  <c r="AA22"/>
  <c r="AD28"/>
  <c r="X28"/>
  <c r="V28"/>
  <c r="T28"/>
  <c r="R28"/>
  <c r="P28"/>
  <c r="N28"/>
  <c r="L28"/>
  <c r="J28"/>
  <c r="H28"/>
  <c r="F28"/>
  <c r="D28"/>
  <c r="B28"/>
  <c r="AD25"/>
  <c r="X25"/>
  <c r="V25"/>
  <c r="T25"/>
  <c r="R25"/>
  <c r="P25"/>
  <c r="N25"/>
  <c r="L25"/>
  <c r="J25"/>
  <c r="H25"/>
  <c r="F25"/>
  <c r="D25"/>
  <c r="X33" i="26"/>
  <c r="V33"/>
  <c r="T33"/>
  <c r="R33"/>
  <c r="P33"/>
  <c r="N33"/>
  <c r="L33"/>
  <c r="J33"/>
  <c r="H33"/>
  <c r="F33"/>
  <c r="D33"/>
  <c r="B33"/>
  <c r="AD33"/>
  <c r="X25"/>
  <c r="V25"/>
  <c r="T25"/>
  <c r="R25"/>
  <c r="P25"/>
  <c r="N25"/>
  <c r="L25"/>
  <c r="J25"/>
  <c r="H25"/>
  <c r="F25"/>
  <c r="D25"/>
  <c r="B25"/>
  <c r="AD17"/>
  <c r="X17"/>
  <c r="X28" s="1"/>
  <c r="V17"/>
  <c r="V28" s="1"/>
  <c r="T17"/>
  <c r="T28" s="1"/>
  <c r="R17"/>
  <c r="R28" s="1"/>
  <c r="P17"/>
  <c r="P28" s="1"/>
  <c r="N17"/>
  <c r="N28" s="1"/>
  <c r="L17"/>
  <c r="L28" s="1"/>
  <c r="J17"/>
  <c r="J28" s="1"/>
  <c r="H17"/>
  <c r="H28" s="1"/>
  <c r="F17"/>
  <c r="F28" s="1"/>
  <c r="D17"/>
  <c r="D28" s="1"/>
  <c r="B17"/>
  <c r="B28" s="1"/>
  <c r="H44" i="39"/>
  <c r="C30" i="40"/>
  <c r="B25" i="27"/>
  <c r="AD17"/>
  <c r="AA17"/>
  <c r="AA28" s="1"/>
  <c r="X17"/>
  <c r="V17"/>
  <c r="T17"/>
  <c r="R17"/>
  <c r="P17"/>
  <c r="N17"/>
  <c r="L17"/>
  <c r="J17"/>
  <c r="H17"/>
  <c r="F17"/>
  <c r="D17"/>
  <c r="B17"/>
  <c r="Y47" i="40"/>
  <c r="W47"/>
  <c r="U47"/>
  <c r="S47"/>
  <c r="Q47"/>
  <c r="O47"/>
  <c r="M47"/>
  <c r="K47"/>
  <c r="I47"/>
  <c r="G47"/>
  <c r="E47"/>
  <c r="C47"/>
  <c r="AA29"/>
  <c r="AA28"/>
  <c r="AA27"/>
  <c r="AA26"/>
  <c r="AA25"/>
  <c r="AA24"/>
  <c r="AA23"/>
  <c r="AA22"/>
  <c r="AA21"/>
  <c r="AA20"/>
  <c r="AA19"/>
  <c r="AA17"/>
  <c r="AA16"/>
  <c r="AA15"/>
  <c r="AA46"/>
  <c r="AA45"/>
  <c r="AA44"/>
  <c r="AA43"/>
  <c r="AA39"/>
  <c r="AA38"/>
  <c r="AA37"/>
  <c r="AA36"/>
  <c r="AA35"/>
  <c r="Y40"/>
  <c r="W40"/>
  <c r="U40"/>
  <c r="S40"/>
  <c r="Q40"/>
  <c r="O40"/>
  <c r="M40"/>
  <c r="K40"/>
  <c r="I40"/>
  <c r="G40"/>
  <c r="E40"/>
  <c r="C40"/>
  <c r="Y30"/>
  <c r="W30"/>
  <c r="W49" s="1"/>
  <c r="U30"/>
  <c r="U49" s="1"/>
  <c r="S30"/>
  <c r="Q30"/>
  <c r="O30"/>
  <c r="O49" s="1"/>
  <c r="M30"/>
  <c r="M49" s="1"/>
  <c r="K30"/>
  <c r="I30"/>
  <c r="G30"/>
  <c r="G49" s="1"/>
  <c r="E30"/>
  <c r="E49" s="1"/>
  <c r="X46" i="35"/>
  <c r="V46"/>
  <c r="T46"/>
  <c r="R46"/>
  <c r="P46"/>
  <c r="N46"/>
  <c r="L46"/>
  <c r="J46"/>
  <c r="H46"/>
  <c r="F46"/>
  <c r="D46"/>
  <c r="B46"/>
  <c r="Z46"/>
  <c r="Z42"/>
  <c r="X42"/>
  <c r="V42"/>
  <c r="T42"/>
  <c r="R42"/>
  <c r="P42"/>
  <c r="N42"/>
  <c r="L42"/>
  <c r="J42"/>
  <c r="H42"/>
  <c r="F42"/>
  <c r="D42"/>
  <c r="B42"/>
  <c r="Z32"/>
  <c r="X32"/>
  <c r="V32"/>
  <c r="T32"/>
  <c r="R32"/>
  <c r="P32"/>
  <c r="N32"/>
  <c r="L32"/>
  <c r="J32"/>
  <c r="H32"/>
  <c r="F32"/>
  <c r="D32"/>
  <c r="B32"/>
  <c r="Z41"/>
  <c r="Z40"/>
  <c r="Z39"/>
  <c r="Z37"/>
  <c r="Z36"/>
  <c r="Z35"/>
  <c r="Z31"/>
  <c r="Z30"/>
  <c r="Z29"/>
  <c r="Z28"/>
  <c r="Z27"/>
  <c r="Z23"/>
  <c r="Z22"/>
  <c r="Z21"/>
  <c r="Z20"/>
  <c r="Z19"/>
  <c r="Z18"/>
  <c r="Z17"/>
  <c r="Z16"/>
  <c r="Z15"/>
  <c r="Z12"/>
  <c r="X24"/>
  <c r="V24"/>
  <c r="T24"/>
  <c r="R24"/>
  <c r="P24"/>
  <c r="N24"/>
  <c r="L24"/>
  <c r="J24"/>
  <c r="H24"/>
  <c r="F24"/>
  <c r="D24"/>
  <c r="B24"/>
  <c r="I28" i="34"/>
  <c r="G28"/>
  <c r="V57" i="33"/>
  <c r="V56"/>
  <c r="V54"/>
  <c r="V53"/>
  <c r="V52"/>
  <c r="V51"/>
  <c r="V50"/>
  <c r="V49"/>
  <c r="V48"/>
  <c r="V47"/>
  <c r="V46"/>
  <c r="V45"/>
  <c r="V44"/>
  <c r="V42"/>
  <c r="V41"/>
  <c r="V40"/>
  <c r="V38"/>
  <c r="V36"/>
  <c r="V35"/>
  <c r="V34"/>
  <c r="V33"/>
  <c r="V32"/>
  <c r="V31"/>
  <c r="V30"/>
  <c r="V29"/>
  <c r="V28"/>
  <c r="V27"/>
  <c r="V26"/>
  <c r="V25"/>
  <c r="V24"/>
  <c r="V23"/>
  <c r="V22"/>
  <c r="V21"/>
  <c r="V20"/>
  <c r="V19"/>
  <c r="V18"/>
  <c r="V16"/>
  <c r="R57"/>
  <c r="R56"/>
  <c r="R54"/>
  <c r="R53"/>
  <c r="R52"/>
  <c r="R51"/>
  <c r="R50"/>
  <c r="R49"/>
  <c r="R48"/>
  <c r="R47"/>
  <c r="R46"/>
  <c r="R45"/>
  <c r="R44"/>
  <c r="R42"/>
  <c r="R41"/>
  <c r="R40"/>
  <c r="R38"/>
  <c r="R36"/>
  <c r="R35"/>
  <c r="R34"/>
  <c r="R33"/>
  <c r="R32"/>
  <c r="R31"/>
  <c r="R30"/>
  <c r="R29"/>
  <c r="R28"/>
  <c r="R27"/>
  <c r="R26"/>
  <c r="R25"/>
  <c r="R24"/>
  <c r="R23"/>
  <c r="R22"/>
  <c r="R21"/>
  <c r="R20"/>
  <c r="R19"/>
  <c r="R18"/>
  <c r="R16"/>
  <c r="T59"/>
  <c r="P59"/>
  <c r="N59"/>
  <c r="L59"/>
  <c r="J59"/>
  <c r="H59"/>
  <c r="F59"/>
  <c r="D59"/>
  <c r="M61" i="32"/>
  <c r="M60"/>
  <c r="M57"/>
  <c r="M56"/>
  <c r="M53"/>
  <c r="M52"/>
  <c r="M51"/>
  <c r="M50"/>
  <c r="M49"/>
  <c r="M48"/>
  <c r="M45"/>
  <c r="M43"/>
  <c r="M41"/>
  <c r="M39"/>
  <c r="M38"/>
  <c r="M35"/>
  <c r="M34"/>
  <c r="M31"/>
  <c r="M30"/>
  <c r="M29"/>
  <c r="M26"/>
  <c r="M23"/>
  <c r="M22"/>
  <c r="M21"/>
  <c r="M20"/>
  <c r="M19"/>
  <c r="M16"/>
  <c r="S63"/>
  <c r="Q63"/>
  <c r="K63"/>
  <c r="I63"/>
  <c r="G63"/>
  <c r="E63"/>
  <c r="C63"/>
  <c r="J17" i="31"/>
  <c r="J16"/>
  <c r="J15"/>
  <c r="H18"/>
  <c r="F18"/>
  <c r="D18"/>
  <c r="L47" i="30"/>
  <c r="J47"/>
  <c r="H47"/>
  <c r="F47"/>
  <c r="D47"/>
  <c r="L44"/>
  <c r="J44"/>
  <c r="H44"/>
  <c r="F44"/>
  <c r="D44"/>
  <c r="L43"/>
  <c r="L42"/>
  <c r="L41"/>
  <c r="L40"/>
  <c r="L39"/>
  <c r="L38"/>
  <c r="L37"/>
  <c r="L36"/>
  <c r="L35"/>
  <c r="L34"/>
  <c r="L33"/>
  <c r="L32"/>
  <c r="L31"/>
  <c r="L30"/>
  <c r="L29"/>
  <c r="L28"/>
  <c r="L27"/>
  <c r="L21"/>
  <c r="L20"/>
  <c r="L23" s="1"/>
  <c r="J23"/>
  <c r="H23"/>
  <c r="F23"/>
  <c r="D23"/>
  <c r="L16"/>
  <c r="J16"/>
  <c r="H16"/>
  <c r="F16"/>
  <c r="D16"/>
  <c r="L14"/>
  <c r="K38" i="29"/>
  <c r="K37"/>
  <c r="K36"/>
  <c r="K35"/>
  <c r="K34"/>
  <c r="K33"/>
  <c r="K32"/>
  <c r="K31"/>
  <c r="K24"/>
  <c r="K23"/>
  <c r="K22"/>
  <c r="K21"/>
  <c r="K20"/>
  <c r="K19"/>
  <c r="K18"/>
  <c r="K17"/>
  <c r="I42"/>
  <c r="G42"/>
  <c r="E42"/>
  <c r="C42"/>
  <c r="I39"/>
  <c r="G39"/>
  <c r="E39"/>
  <c r="C39"/>
  <c r="I25"/>
  <c r="G25"/>
  <c r="E25"/>
  <c r="C25"/>
  <c r="AI41" i="22"/>
  <c r="AC41"/>
  <c r="AA41"/>
  <c r="Y41"/>
  <c r="W41"/>
  <c r="U41"/>
  <c r="S41"/>
  <c r="Q41"/>
  <c r="O41"/>
  <c r="M41"/>
  <c r="K41"/>
  <c r="I41"/>
  <c r="G41"/>
  <c r="AI27"/>
  <c r="AF27"/>
  <c r="AC27"/>
  <c r="AA27"/>
  <c r="Y27"/>
  <c r="W27"/>
  <c r="U27"/>
  <c r="S27"/>
  <c r="Q27"/>
  <c r="O27"/>
  <c r="M27"/>
  <c r="K27"/>
  <c r="I27"/>
  <c r="G27"/>
  <c r="E63"/>
  <c r="E58"/>
  <c r="E51"/>
  <c r="E48"/>
  <c r="E41"/>
  <c r="E27"/>
  <c r="AA67" i="21"/>
  <c r="Y67"/>
  <c r="W67"/>
  <c r="U67"/>
  <c r="S67"/>
  <c r="Q67"/>
  <c r="O67"/>
  <c r="M67"/>
  <c r="K67"/>
  <c r="I67"/>
  <c r="G67"/>
  <c r="AA65"/>
  <c r="Y65"/>
  <c r="W65"/>
  <c r="U65"/>
  <c r="S65"/>
  <c r="Q65"/>
  <c r="O65"/>
  <c r="M65"/>
  <c r="K65"/>
  <c r="I65"/>
  <c r="G65"/>
  <c r="AA60"/>
  <c r="Y60"/>
  <c r="W60"/>
  <c r="U60"/>
  <c r="S60"/>
  <c r="Q60"/>
  <c r="O60"/>
  <c r="M60"/>
  <c r="K60"/>
  <c r="I60"/>
  <c r="G60"/>
  <c r="AA53"/>
  <c r="Y53"/>
  <c r="W53"/>
  <c r="U53"/>
  <c r="S53"/>
  <c r="Q53"/>
  <c r="O53"/>
  <c r="M53"/>
  <c r="K53"/>
  <c r="I53"/>
  <c r="G53"/>
  <c r="AA50"/>
  <c r="Y50"/>
  <c r="W50"/>
  <c r="U50"/>
  <c r="S50"/>
  <c r="Q50"/>
  <c r="O50"/>
  <c r="M50"/>
  <c r="K50"/>
  <c r="I50"/>
  <c r="G50"/>
  <c r="AA43"/>
  <c r="Y43"/>
  <c r="W43"/>
  <c r="U43"/>
  <c r="S43"/>
  <c r="Q43"/>
  <c r="O43"/>
  <c r="M43"/>
  <c r="K43"/>
  <c r="I43"/>
  <c r="G43"/>
  <c r="AA29"/>
  <c r="Y29"/>
  <c r="W29"/>
  <c r="U29"/>
  <c r="S29"/>
  <c r="Q29"/>
  <c r="O29"/>
  <c r="M29"/>
  <c r="K29"/>
  <c r="I29"/>
  <c r="G29"/>
  <c r="AI49" i="20"/>
  <c r="AG49"/>
  <c r="AI46"/>
  <c r="AG46"/>
  <c r="AI41"/>
  <c r="AG41"/>
  <c r="AI39"/>
  <c r="AG39"/>
  <c r="AI38"/>
  <c r="AG38"/>
  <c r="AA39"/>
  <c r="AA41" s="1"/>
  <c r="AA38"/>
  <c r="AI34"/>
  <c r="AG34"/>
  <c r="AD34"/>
  <c r="AA34"/>
  <c r="X34"/>
  <c r="X46" s="1"/>
  <c r="X49" s="1"/>
  <c r="V34"/>
  <c r="T34"/>
  <c r="T46" s="1"/>
  <c r="T49" s="1"/>
  <c r="R34"/>
  <c r="P34"/>
  <c r="N34"/>
  <c r="N46" s="1"/>
  <c r="N49" s="1"/>
  <c r="L34"/>
  <c r="J34"/>
  <c r="J46" s="1"/>
  <c r="J49" s="1"/>
  <c r="H34"/>
  <c r="F34"/>
  <c r="F46" s="1"/>
  <c r="F49" s="1"/>
  <c r="D34"/>
  <c r="D46" s="1"/>
  <c r="D49" s="1"/>
  <c r="AI31"/>
  <c r="AG31"/>
  <c r="AI29"/>
  <c r="AG29"/>
  <c r="AI27"/>
  <c r="AG27"/>
  <c r="AA29"/>
  <c r="AA27"/>
  <c r="AI22"/>
  <c r="AG22"/>
  <c r="AG20"/>
  <c r="AI17"/>
  <c r="AI18"/>
  <c r="AI19"/>
  <c r="AG17"/>
  <c r="AG18"/>
  <c r="AG19"/>
  <c r="AI15"/>
  <c r="AG15"/>
  <c r="AI12"/>
  <c r="AG12"/>
  <c r="AA20"/>
  <c r="AA17"/>
  <c r="AA18"/>
  <c r="AA19"/>
  <c r="AA15"/>
  <c r="R49"/>
  <c r="AD46"/>
  <c r="AD49" s="1"/>
  <c r="V46"/>
  <c r="V49" s="1"/>
  <c r="R46"/>
  <c r="P46"/>
  <c r="P49" s="1"/>
  <c r="L46"/>
  <c r="L49" s="1"/>
  <c r="H46"/>
  <c r="H49" s="1"/>
  <c r="AD41"/>
  <c r="X41"/>
  <c r="V41"/>
  <c r="T41"/>
  <c r="R41"/>
  <c r="P41"/>
  <c r="N41"/>
  <c r="L41"/>
  <c r="J41"/>
  <c r="H41"/>
  <c r="F41"/>
  <c r="D41"/>
  <c r="AD31"/>
  <c r="AA31"/>
  <c r="X31"/>
  <c r="V31"/>
  <c r="T31"/>
  <c r="R31"/>
  <c r="P31"/>
  <c r="N31"/>
  <c r="L31"/>
  <c r="J31"/>
  <c r="H31"/>
  <c r="F31"/>
  <c r="D31"/>
  <c r="AD22"/>
  <c r="X22"/>
  <c r="V22"/>
  <c r="T22"/>
  <c r="R22"/>
  <c r="P22"/>
  <c r="N22"/>
  <c r="L22"/>
  <c r="J22"/>
  <c r="H22"/>
  <c r="F22"/>
  <c r="D22"/>
  <c r="B49"/>
  <c r="B46"/>
  <c r="B41"/>
  <c r="B34"/>
  <c r="B31"/>
  <c r="B22"/>
  <c r="E41" i="19"/>
  <c r="AM52" i="18"/>
  <c r="AK52"/>
  <c r="AH56"/>
  <c r="AH52"/>
  <c r="AH46"/>
  <c r="AH43"/>
  <c r="AH36"/>
  <c r="AB56"/>
  <c r="Z56"/>
  <c r="X56"/>
  <c r="V56"/>
  <c r="T56"/>
  <c r="R56"/>
  <c r="P56"/>
  <c r="N56"/>
  <c r="L56"/>
  <c r="J56"/>
  <c r="H56"/>
  <c r="F56"/>
  <c r="D56"/>
  <c r="AE52"/>
  <c r="AB52"/>
  <c r="Z52"/>
  <c r="X52"/>
  <c r="V52"/>
  <c r="T52"/>
  <c r="R52"/>
  <c r="P52"/>
  <c r="N52"/>
  <c r="L52"/>
  <c r="J52"/>
  <c r="H52"/>
  <c r="F52"/>
  <c r="D52"/>
  <c r="AB46"/>
  <c r="Z46"/>
  <c r="X46"/>
  <c r="V46"/>
  <c r="T46"/>
  <c r="R46"/>
  <c r="P46"/>
  <c r="N46"/>
  <c r="L46"/>
  <c r="J46"/>
  <c r="H46"/>
  <c r="F46"/>
  <c r="AB43"/>
  <c r="Z43"/>
  <c r="X43"/>
  <c r="V43"/>
  <c r="T43"/>
  <c r="R43"/>
  <c r="P43"/>
  <c r="N43"/>
  <c r="L43"/>
  <c r="J43"/>
  <c r="H43"/>
  <c r="F43"/>
  <c r="D43"/>
  <c r="AH56" i="17"/>
  <c r="AM52"/>
  <c r="AK52"/>
  <c r="AH52"/>
  <c r="AE52"/>
  <c r="AH46"/>
  <c r="AH43"/>
  <c r="AH36"/>
  <c r="AE36"/>
  <c r="AK36" s="1"/>
  <c r="AH22"/>
  <c r="AE22"/>
  <c r="AK22" s="1"/>
  <c r="AB56"/>
  <c r="Z56"/>
  <c r="X56"/>
  <c r="V56"/>
  <c r="T56"/>
  <c r="R56"/>
  <c r="P56"/>
  <c r="N56"/>
  <c r="L56"/>
  <c r="J56"/>
  <c r="H56"/>
  <c r="F56"/>
  <c r="AB52"/>
  <c r="Z52"/>
  <c r="X52"/>
  <c r="V52"/>
  <c r="T52"/>
  <c r="R52"/>
  <c r="P52"/>
  <c r="N52"/>
  <c r="L52"/>
  <c r="J52"/>
  <c r="H52"/>
  <c r="F52"/>
  <c r="AB46"/>
  <c r="Z46"/>
  <c r="X46"/>
  <c r="V46"/>
  <c r="T46"/>
  <c r="R46"/>
  <c r="P46"/>
  <c r="N46"/>
  <c r="L46"/>
  <c r="J46"/>
  <c r="H46"/>
  <c r="F46"/>
  <c r="AE43"/>
  <c r="AM43" s="1"/>
  <c r="AB43"/>
  <c r="Z43"/>
  <c r="X43"/>
  <c r="V43"/>
  <c r="T43"/>
  <c r="R43"/>
  <c r="P43"/>
  <c r="N43"/>
  <c r="L43"/>
  <c r="J43"/>
  <c r="H43"/>
  <c r="F43"/>
  <c r="AB36"/>
  <c r="Z36"/>
  <c r="X36"/>
  <c r="V36"/>
  <c r="T36"/>
  <c r="R36"/>
  <c r="P36"/>
  <c r="N36"/>
  <c r="L36"/>
  <c r="J36"/>
  <c r="H36"/>
  <c r="F36"/>
  <c r="AB22"/>
  <c r="Z22"/>
  <c r="X22"/>
  <c r="V22"/>
  <c r="T22"/>
  <c r="R22"/>
  <c r="P22"/>
  <c r="N22"/>
  <c r="L22"/>
  <c r="J22"/>
  <c r="H22"/>
  <c r="F22"/>
  <c r="D56"/>
  <c r="D52"/>
  <c r="D46"/>
  <c r="D43"/>
  <c r="D36"/>
  <c r="D22"/>
  <c r="AC54" i="16"/>
  <c r="Z60"/>
  <c r="X60"/>
  <c r="V60"/>
  <c r="T60"/>
  <c r="R60"/>
  <c r="P60"/>
  <c r="N60"/>
  <c r="L60"/>
  <c r="J60"/>
  <c r="H60"/>
  <c r="F60"/>
  <c r="Z58"/>
  <c r="X58"/>
  <c r="V58"/>
  <c r="T58"/>
  <c r="R58"/>
  <c r="P58"/>
  <c r="N58"/>
  <c r="L58"/>
  <c r="J58"/>
  <c r="H58"/>
  <c r="F58"/>
  <c r="Z54"/>
  <c r="X54"/>
  <c r="V54"/>
  <c r="T54"/>
  <c r="R54"/>
  <c r="P54"/>
  <c r="N54"/>
  <c r="L54"/>
  <c r="J54"/>
  <c r="H54"/>
  <c r="F54"/>
  <c r="Z48"/>
  <c r="X48"/>
  <c r="V48"/>
  <c r="T48"/>
  <c r="R48"/>
  <c r="P48"/>
  <c r="N48"/>
  <c r="L48"/>
  <c r="J48"/>
  <c r="H48"/>
  <c r="F48"/>
  <c r="Z45"/>
  <c r="X45"/>
  <c r="V45"/>
  <c r="T45"/>
  <c r="R45"/>
  <c r="P45"/>
  <c r="N45"/>
  <c r="L45"/>
  <c r="J45"/>
  <c r="H45"/>
  <c r="F45"/>
  <c r="Z38"/>
  <c r="X38"/>
  <c r="V38"/>
  <c r="T38"/>
  <c r="R38"/>
  <c r="P38"/>
  <c r="N38"/>
  <c r="L38"/>
  <c r="J38"/>
  <c r="H38"/>
  <c r="F38"/>
  <c r="Z24"/>
  <c r="X24"/>
  <c r="V24"/>
  <c r="T24"/>
  <c r="R24"/>
  <c r="P24"/>
  <c r="N24"/>
  <c r="L24"/>
  <c r="J24"/>
  <c r="H24"/>
  <c r="F24"/>
  <c r="D54"/>
  <c r="AF58" i="14"/>
  <c r="AF44"/>
  <c r="AF38"/>
  <c r="AF24"/>
  <c r="N52" i="5"/>
  <c r="J52"/>
  <c r="H52"/>
  <c r="F52"/>
  <c r="D52"/>
  <c r="P51"/>
  <c r="L51"/>
  <c r="P50"/>
  <c r="L50"/>
  <c r="P49"/>
  <c r="L49"/>
  <c r="P48"/>
  <c r="L48"/>
  <c r="P47"/>
  <c r="L47"/>
  <c r="P46"/>
  <c r="L46"/>
  <c r="P45"/>
  <c r="L45"/>
  <c r="P44"/>
  <c r="L44"/>
  <c r="P43"/>
  <c r="L43"/>
  <c r="P42"/>
  <c r="L42"/>
  <c r="P41"/>
  <c r="L41"/>
  <c r="P39"/>
  <c r="L39"/>
  <c r="P38"/>
  <c r="L38"/>
  <c r="P37"/>
  <c r="L37"/>
  <c r="P36"/>
  <c r="L36"/>
  <c r="P35"/>
  <c r="L35"/>
  <c r="P34"/>
  <c r="L34"/>
  <c r="P32"/>
  <c r="L32"/>
  <c r="P31"/>
  <c r="L31"/>
  <c r="P30"/>
  <c r="L30"/>
  <c r="P29"/>
  <c r="L29"/>
  <c r="P27"/>
  <c r="L27"/>
  <c r="P26"/>
  <c r="L26"/>
  <c r="P25"/>
  <c r="L25"/>
  <c r="P24"/>
  <c r="L24"/>
  <c r="P23"/>
  <c r="L23"/>
  <c r="P22"/>
  <c r="L22"/>
  <c r="P21"/>
  <c r="L21"/>
  <c r="P19"/>
  <c r="L19"/>
  <c r="P18"/>
  <c r="L18"/>
  <c r="P17"/>
  <c r="L17"/>
  <c r="P16"/>
  <c r="L16"/>
  <c r="P14"/>
  <c r="L14"/>
  <c r="P13"/>
  <c r="P52" s="1"/>
  <c r="L13"/>
  <c r="L52" s="1"/>
  <c r="AF47" i="14" l="1"/>
  <c r="AF62" s="1"/>
  <c r="AF64" s="1"/>
  <c r="K49" i="40"/>
  <c r="S49"/>
  <c r="I49"/>
  <c r="Q49"/>
  <c r="Y49"/>
  <c r="AA47"/>
  <c r="C49"/>
  <c r="AA40"/>
  <c r="AM36" i="17"/>
  <c r="AK43"/>
  <c r="AE46"/>
  <c r="AM22"/>
  <c r="AL41" i="22"/>
  <c r="AF48"/>
  <c r="AL33" i="23"/>
  <c r="AB23" i="24"/>
  <c r="AA33" i="26"/>
  <c r="AA28"/>
  <c r="AA33" i="27"/>
  <c r="AA37" s="1"/>
  <c r="AA38" s="1"/>
  <c r="AA25"/>
  <c r="AA30" i="40"/>
  <c r="Z24" i="35"/>
  <c r="R59" i="33"/>
  <c r="M63" i="32"/>
  <c r="J18" i="31"/>
  <c r="K39" i="29"/>
  <c r="K25"/>
  <c r="AA22" i="20"/>
  <c r="Y66" i="12"/>
  <c r="W66"/>
  <c r="U66"/>
  <c r="S66"/>
  <c r="Q66"/>
  <c r="O66"/>
  <c r="M66"/>
  <c r="K66"/>
  <c r="I66"/>
  <c r="G66"/>
  <c r="E66"/>
  <c r="Y64"/>
  <c r="W64"/>
  <c r="U64"/>
  <c r="S64"/>
  <c r="Q64"/>
  <c r="O64"/>
  <c r="M64"/>
  <c r="K64"/>
  <c r="I64"/>
  <c r="G64"/>
  <c r="E64"/>
  <c r="Y60"/>
  <c r="W60"/>
  <c r="U60"/>
  <c r="S60"/>
  <c r="Q60"/>
  <c r="O60"/>
  <c r="M60"/>
  <c r="K60"/>
  <c r="I60"/>
  <c r="G60"/>
  <c r="E60"/>
  <c r="Y53"/>
  <c r="W53"/>
  <c r="U53"/>
  <c r="S53"/>
  <c r="Q53"/>
  <c r="O53"/>
  <c r="M53"/>
  <c r="K53"/>
  <c r="I53"/>
  <c r="G53"/>
  <c r="E53"/>
  <c r="Y50"/>
  <c r="W50"/>
  <c r="U50"/>
  <c r="S50"/>
  <c r="Q50"/>
  <c r="O50"/>
  <c r="M50"/>
  <c r="K50"/>
  <c r="I50"/>
  <c r="G50"/>
  <c r="E50"/>
  <c r="Y41"/>
  <c r="W41"/>
  <c r="U41"/>
  <c r="S41"/>
  <c r="Q41"/>
  <c r="O41"/>
  <c r="M41"/>
  <c r="K41"/>
  <c r="I41"/>
  <c r="G41"/>
  <c r="E41"/>
  <c r="Y26"/>
  <c r="W26"/>
  <c r="U26"/>
  <c r="S26"/>
  <c r="Q26"/>
  <c r="O26"/>
  <c r="M26"/>
  <c r="K26"/>
  <c r="I26"/>
  <c r="G26"/>
  <c r="E26"/>
  <c r="N42" i="7"/>
  <c r="N39"/>
  <c r="N34"/>
  <c r="N29"/>
  <c r="N26"/>
  <c r="N19"/>
  <c r="J41"/>
  <c r="N45" i="6"/>
  <c r="N42"/>
  <c r="N37"/>
  <c r="N32"/>
  <c r="N29"/>
  <c r="N21"/>
  <c r="J44"/>
  <c r="N34" i="2"/>
  <c r="L34"/>
  <c r="I148" i="28"/>
  <c r="G148"/>
  <c r="E148"/>
  <c r="C148"/>
  <c r="K129"/>
  <c r="K130"/>
  <c r="K131"/>
  <c r="K132"/>
  <c r="K133"/>
  <c r="K134"/>
  <c r="K135"/>
  <c r="K136"/>
  <c r="K137"/>
  <c r="K138"/>
  <c r="K139"/>
  <c r="K140"/>
  <c r="K141"/>
  <c r="K142"/>
  <c r="K143"/>
  <c r="K144"/>
  <c r="K145"/>
  <c r="K146"/>
  <c r="K147"/>
  <c r="K128"/>
  <c r="K112"/>
  <c r="K113"/>
  <c r="K114"/>
  <c r="K115"/>
  <c r="K148" s="1"/>
  <c r="K116"/>
  <c r="K117"/>
  <c r="K118"/>
  <c r="K119"/>
  <c r="K120"/>
  <c r="K121"/>
  <c r="K122"/>
  <c r="K123"/>
  <c r="K124"/>
  <c r="K125"/>
  <c r="K126"/>
  <c r="K111"/>
  <c r="I107"/>
  <c r="G107"/>
  <c r="E107"/>
  <c r="C107"/>
  <c r="K101"/>
  <c r="K102"/>
  <c r="K103"/>
  <c r="K104"/>
  <c r="K105"/>
  <c r="K106"/>
  <c r="K100"/>
  <c r="K107" s="1"/>
  <c r="I95"/>
  <c r="G95"/>
  <c r="E95"/>
  <c r="C95"/>
  <c r="K89"/>
  <c r="K90"/>
  <c r="K91"/>
  <c r="K92"/>
  <c r="K93"/>
  <c r="K94"/>
  <c r="K88"/>
  <c r="K95" s="1"/>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1"/>
  <c r="K52"/>
  <c r="K53"/>
  <c r="K54"/>
  <c r="K55"/>
  <c r="K56"/>
  <c r="K57"/>
  <c r="K58"/>
  <c r="K34"/>
  <c r="K28"/>
  <c r="K29"/>
  <c r="K30"/>
  <c r="K31"/>
  <c r="K32"/>
  <c r="K27"/>
  <c r="K85" s="1"/>
  <c r="AA49" i="40" l="1"/>
  <c r="AK46" i="17"/>
  <c r="AM46"/>
  <c r="AE56"/>
  <c r="AF51" i="22"/>
  <c r="AL48"/>
  <c r="AA37" i="26"/>
  <c r="K42" i="29"/>
  <c r="X12" i="2"/>
  <c r="AK50" i="18"/>
  <c r="AK49"/>
  <c r="AJ24" i="11"/>
  <c r="AJ19"/>
  <c r="AH24"/>
  <c r="AH19"/>
  <c r="AE56" i="13"/>
  <c r="AE55"/>
  <c r="AJ55" s="1"/>
  <c r="AE54"/>
  <c r="AE53"/>
  <c r="AH53" s="1"/>
  <c r="AJ53" s="1"/>
  <c r="AE52"/>
  <c r="AE51"/>
  <c r="AJ51" s="1"/>
  <c r="AE46"/>
  <c r="AE45"/>
  <c r="AE44"/>
  <c r="AE43"/>
  <c r="AE42"/>
  <c r="AE37"/>
  <c r="AE36"/>
  <c r="AE35"/>
  <c r="AE34"/>
  <c r="AE33"/>
  <c r="AE32"/>
  <c r="AE31"/>
  <c r="AE26"/>
  <c r="AE22"/>
  <c r="AE21"/>
  <c r="AH21" s="1"/>
  <c r="AJ21" s="1"/>
  <c r="AE20"/>
  <c r="AE19"/>
  <c r="AE18"/>
  <c r="Y55" i="19"/>
  <c r="S55"/>
  <c r="Q55"/>
  <c r="K55"/>
  <c r="I55"/>
  <c r="C55"/>
  <c r="AE53"/>
  <c r="Y53"/>
  <c r="W53"/>
  <c r="U53"/>
  <c r="S53"/>
  <c r="Q53"/>
  <c r="O53"/>
  <c r="M53"/>
  <c r="K53"/>
  <c r="I53"/>
  <c r="G53"/>
  <c r="E53"/>
  <c r="C53"/>
  <c r="AB51"/>
  <c r="AB50"/>
  <c r="AB49"/>
  <c r="AB48"/>
  <c r="AB47"/>
  <c r="AB46"/>
  <c r="AB53" s="1"/>
  <c r="AE41"/>
  <c r="Y41"/>
  <c r="W41"/>
  <c r="U41"/>
  <c r="S41"/>
  <c r="Q41"/>
  <c r="O41"/>
  <c r="M41"/>
  <c r="K41"/>
  <c r="I41"/>
  <c r="G41"/>
  <c r="C41"/>
  <c r="AB39"/>
  <c r="AB38"/>
  <c r="AB37"/>
  <c r="AB36"/>
  <c r="AB41" s="1"/>
  <c r="AB35"/>
  <c r="AE30"/>
  <c r="Y30"/>
  <c r="W30"/>
  <c r="U30"/>
  <c r="S30"/>
  <c r="Q30"/>
  <c r="O30"/>
  <c r="M30"/>
  <c r="K30"/>
  <c r="I30"/>
  <c r="G30"/>
  <c r="E30"/>
  <c r="C30"/>
  <c r="AB28"/>
  <c r="AB27"/>
  <c r="AB26"/>
  <c r="AB25"/>
  <c r="AB24"/>
  <c r="AB23"/>
  <c r="AB22"/>
  <c r="AB30" s="1"/>
  <c r="AE18"/>
  <c r="AE55" s="1"/>
  <c r="AB18"/>
  <c r="Y18"/>
  <c r="W18"/>
  <c r="W55" s="1"/>
  <c r="U18"/>
  <c r="U55" s="1"/>
  <c r="S18"/>
  <c r="Q18"/>
  <c r="O18"/>
  <c r="O55" s="1"/>
  <c r="M18"/>
  <c r="M55" s="1"/>
  <c r="K18"/>
  <c r="I18"/>
  <c r="G18"/>
  <c r="G55" s="1"/>
  <c r="E18"/>
  <c r="E55" s="1"/>
  <c r="C18"/>
  <c r="AB16"/>
  <c r="S60" i="15"/>
  <c r="K60"/>
  <c r="AE58"/>
  <c r="Y58"/>
  <c r="W58"/>
  <c r="U58"/>
  <c r="S58"/>
  <c r="Q58"/>
  <c r="O58"/>
  <c r="M58"/>
  <c r="K58"/>
  <c r="I58"/>
  <c r="G58"/>
  <c r="E58"/>
  <c r="C58"/>
  <c r="AB57"/>
  <c r="AB56"/>
  <c r="AB55"/>
  <c r="AB54"/>
  <c r="AB53"/>
  <c r="AB52"/>
  <c r="AE48"/>
  <c r="Y48"/>
  <c r="W48"/>
  <c r="U48"/>
  <c r="S48"/>
  <c r="Q48"/>
  <c r="O48"/>
  <c r="M48"/>
  <c r="K48"/>
  <c r="I48"/>
  <c r="G48"/>
  <c r="E48"/>
  <c r="C48"/>
  <c r="AB47"/>
  <c r="AB46"/>
  <c r="AB45"/>
  <c r="AB44"/>
  <c r="AB48" s="1"/>
  <c r="AB43"/>
  <c r="AE39"/>
  <c r="Y39"/>
  <c r="W39"/>
  <c r="U39"/>
  <c r="S39"/>
  <c r="Q39"/>
  <c r="O39"/>
  <c r="M39"/>
  <c r="K39"/>
  <c r="I39"/>
  <c r="G39"/>
  <c r="E39"/>
  <c r="C39"/>
  <c r="AB38"/>
  <c r="AB37"/>
  <c r="AB36"/>
  <c r="AB35"/>
  <c r="AB34"/>
  <c r="AB33"/>
  <c r="AB32"/>
  <c r="AB39" s="1"/>
  <c r="AE28"/>
  <c r="AE60" s="1"/>
  <c r="W28"/>
  <c r="W60" s="1"/>
  <c r="U28"/>
  <c r="U60" s="1"/>
  <c r="S28"/>
  <c r="O28"/>
  <c r="O60" s="1"/>
  <c r="M28"/>
  <c r="M60" s="1"/>
  <c r="K28"/>
  <c r="G28"/>
  <c r="G60" s="1"/>
  <c r="E28"/>
  <c r="E60" s="1"/>
  <c r="C28"/>
  <c r="AB27"/>
  <c r="AB26"/>
  <c r="AB25"/>
  <c r="AE24"/>
  <c r="Y24"/>
  <c r="Y28" s="1"/>
  <c r="Y60" s="1"/>
  <c r="W24"/>
  <c r="U24"/>
  <c r="S24"/>
  <c r="Q24"/>
  <c r="Q28" s="1"/>
  <c r="Q60" s="1"/>
  <c r="O24"/>
  <c r="M24"/>
  <c r="K24"/>
  <c r="I24"/>
  <c r="I28" s="1"/>
  <c r="I60" s="1"/>
  <c r="G24"/>
  <c r="E24"/>
  <c r="C24"/>
  <c r="AB23"/>
  <c r="AB22"/>
  <c r="AB21"/>
  <c r="AB20"/>
  <c r="AB19"/>
  <c r="AB24" s="1"/>
  <c r="AB28" s="1"/>
  <c r="Y57" i="13"/>
  <c r="W57"/>
  <c r="U57"/>
  <c r="S57"/>
  <c r="Q57"/>
  <c r="O57"/>
  <c r="M57"/>
  <c r="K57"/>
  <c r="I57"/>
  <c r="G57"/>
  <c r="E57"/>
  <c r="C57"/>
  <c r="AH56"/>
  <c r="AJ56" s="1"/>
  <c r="AB56"/>
  <c r="AH55"/>
  <c r="AB55"/>
  <c r="AH54"/>
  <c r="AJ54" s="1"/>
  <c r="AB54"/>
  <c r="AB53"/>
  <c r="AB52"/>
  <c r="AB51"/>
  <c r="AB57" s="1"/>
  <c r="Y47"/>
  <c r="W47"/>
  <c r="U47"/>
  <c r="S47"/>
  <c r="Q47"/>
  <c r="O47"/>
  <c r="M47"/>
  <c r="K47"/>
  <c r="I47"/>
  <c r="G47"/>
  <c r="E47"/>
  <c r="C47"/>
  <c r="AB46"/>
  <c r="AH46" s="1"/>
  <c r="AJ46" s="1"/>
  <c r="AB45"/>
  <c r="AB44"/>
  <c r="AB43"/>
  <c r="AH43" s="1"/>
  <c r="AJ43" s="1"/>
  <c r="AB42"/>
  <c r="Y38"/>
  <c r="W38"/>
  <c r="U38"/>
  <c r="S38"/>
  <c r="Q38"/>
  <c r="O38"/>
  <c r="M38"/>
  <c r="K38"/>
  <c r="I38"/>
  <c r="G38"/>
  <c r="E38"/>
  <c r="C38"/>
  <c r="AB37"/>
  <c r="AB36"/>
  <c r="AB35"/>
  <c r="AH35" s="1"/>
  <c r="AJ35" s="1"/>
  <c r="AB34"/>
  <c r="AH34" s="1"/>
  <c r="AJ34" s="1"/>
  <c r="AB33"/>
  <c r="AB32"/>
  <c r="AB31"/>
  <c r="AB26"/>
  <c r="AH26" s="1"/>
  <c r="AJ26" s="1"/>
  <c r="Y23"/>
  <c r="Y27" s="1"/>
  <c r="Y59" s="1"/>
  <c r="W23"/>
  <c r="W27" s="1"/>
  <c r="W59" s="1"/>
  <c r="U23"/>
  <c r="U27" s="1"/>
  <c r="U59" s="1"/>
  <c r="S23"/>
  <c r="S27" s="1"/>
  <c r="S59" s="1"/>
  <c r="Q23"/>
  <c r="Q27" s="1"/>
  <c r="Q59" s="1"/>
  <c r="O23"/>
  <c r="O27" s="1"/>
  <c r="O59" s="1"/>
  <c r="M23"/>
  <c r="M27" s="1"/>
  <c r="M59" s="1"/>
  <c r="K23"/>
  <c r="K27" s="1"/>
  <c r="K59" s="1"/>
  <c r="I23"/>
  <c r="I27" s="1"/>
  <c r="I59" s="1"/>
  <c r="G23"/>
  <c r="G27" s="1"/>
  <c r="G59" s="1"/>
  <c r="E23"/>
  <c r="E27" s="1"/>
  <c r="E59" s="1"/>
  <c r="C23"/>
  <c r="C27" s="1"/>
  <c r="AB22"/>
  <c r="AB21"/>
  <c r="AB20"/>
  <c r="AH20" s="1"/>
  <c r="AJ20" s="1"/>
  <c r="AB19"/>
  <c r="AH19" s="1"/>
  <c r="AJ19" s="1"/>
  <c r="AB18"/>
  <c r="AD52" i="11"/>
  <c r="AB52"/>
  <c r="R52"/>
  <c r="P52"/>
  <c r="N52"/>
  <c r="L52"/>
  <c r="J52"/>
  <c r="H52"/>
  <c r="F52"/>
  <c r="D52"/>
  <c r="AH51"/>
  <c r="AJ51" s="1"/>
  <c r="X51"/>
  <c r="V51"/>
  <c r="X50"/>
  <c r="AH50" s="1"/>
  <c r="V50"/>
  <c r="X49"/>
  <c r="AH49" s="1"/>
  <c r="AJ49" s="1"/>
  <c r="V49"/>
  <c r="X48"/>
  <c r="AH48" s="1"/>
  <c r="AJ48" s="1"/>
  <c r="V48"/>
  <c r="X47"/>
  <c r="AH47" s="1"/>
  <c r="AJ47" s="1"/>
  <c r="V47"/>
  <c r="AH46"/>
  <c r="X46"/>
  <c r="V46"/>
  <c r="V52" s="1"/>
  <c r="AD43"/>
  <c r="AB43"/>
  <c r="R43"/>
  <c r="P43"/>
  <c r="N43"/>
  <c r="L43"/>
  <c r="J43"/>
  <c r="H43"/>
  <c r="F43"/>
  <c r="D43"/>
  <c r="AH42"/>
  <c r="AJ42" s="1"/>
  <c r="X42"/>
  <c r="V42"/>
  <c r="AH41"/>
  <c r="AJ41" s="1"/>
  <c r="X41"/>
  <c r="V41"/>
  <c r="AH40"/>
  <c r="AJ40" s="1"/>
  <c r="X40"/>
  <c r="V40"/>
  <c r="AH39"/>
  <c r="AJ39" s="1"/>
  <c r="X39"/>
  <c r="V39"/>
  <c r="X38"/>
  <c r="X43" s="1"/>
  <c r="AH43" s="1"/>
  <c r="AJ43" s="1"/>
  <c r="V38"/>
  <c r="V43" s="1"/>
  <c r="AD35"/>
  <c r="AB35"/>
  <c r="R35"/>
  <c r="P35"/>
  <c r="N35"/>
  <c r="L35"/>
  <c r="J35"/>
  <c r="H35"/>
  <c r="F35"/>
  <c r="D35"/>
  <c r="AJ34"/>
  <c r="AH34"/>
  <c r="X34"/>
  <c r="V34"/>
  <c r="AJ33"/>
  <c r="AH33"/>
  <c r="X33"/>
  <c r="V33"/>
  <c r="AJ32"/>
  <c r="AH32"/>
  <c r="X32"/>
  <c r="V32"/>
  <c r="AJ31"/>
  <c r="AH31"/>
  <c r="X31"/>
  <c r="V31"/>
  <c r="AJ30"/>
  <c r="AH30"/>
  <c r="X30"/>
  <c r="V30"/>
  <c r="AJ29"/>
  <c r="AH29"/>
  <c r="X29"/>
  <c r="V29"/>
  <c r="AJ28"/>
  <c r="AH28"/>
  <c r="X28"/>
  <c r="X35" s="1"/>
  <c r="AH35" s="1"/>
  <c r="AJ35" s="1"/>
  <c r="V28"/>
  <c r="V35" s="1"/>
  <c r="X24"/>
  <c r="V24"/>
  <c r="AH23"/>
  <c r="AH22"/>
  <c r="AD21"/>
  <c r="AD25" s="1"/>
  <c r="AD54" s="1"/>
  <c r="AB21"/>
  <c r="AB25" s="1"/>
  <c r="AB54" s="1"/>
  <c r="R21"/>
  <c r="R25" s="1"/>
  <c r="R54" s="1"/>
  <c r="P21"/>
  <c r="P25" s="1"/>
  <c r="P54" s="1"/>
  <c r="N21"/>
  <c r="N25" s="1"/>
  <c r="N54" s="1"/>
  <c r="L21"/>
  <c r="L25" s="1"/>
  <c r="J21"/>
  <c r="J25" s="1"/>
  <c r="J54" s="1"/>
  <c r="H21"/>
  <c r="H25" s="1"/>
  <c r="H54" s="1"/>
  <c r="F21"/>
  <c r="F25" s="1"/>
  <c r="D21"/>
  <c r="D25" s="1"/>
  <c r="AH20"/>
  <c r="AJ20" s="1"/>
  <c r="X20"/>
  <c r="V20"/>
  <c r="X19"/>
  <c r="V19"/>
  <c r="AH18"/>
  <c r="AJ18" s="1"/>
  <c r="X18"/>
  <c r="V18"/>
  <c r="AH17"/>
  <c r="AJ17" s="1"/>
  <c r="X17"/>
  <c r="V17"/>
  <c r="AH16"/>
  <c r="AJ16" s="1"/>
  <c r="X16"/>
  <c r="X21" s="1"/>
  <c r="V16"/>
  <c r="V21" s="1"/>
  <c r="V25" s="1"/>
  <c r="X13"/>
  <c r="V13"/>
  <c r="R13"/>
  <c r="P13"/>
  <c r="N13"/>
  <c r="L13"/>
  <c r="J13"/>
  <c r="H13"/>
  <c r="AD12"/>
  <c r="X12"/>
  <c r="R12"/>
  <c r="N12"/>
  <c r="J12"/>
  <c r="H24" i="7"/>
  <c r="AC14" i="14"/>
  <c r="AI14" s="1"/>
  <c r="AK14" s="1"/>
  <c r="AC17"/>
  <c r="AI17" s="1"/>
  <c r="AC18"/>
  <c r="AI18" s="1"/>
  <c r="AK18" s="1"/>
  <c r="AC19"/>
  <c r="AI19" s="1"/>
  <c r="AK19" s="1"/>
  <c r="AC20"/>
  <c r="AI20" s="1"/>
  <c r="AK20" s="1"/>
  <c r="AC21"/>
  <c r="AI21"/>
  <c r="AK21" s="1"/>
  <c r="AC22"/>
  <c r="AI22" s="1"/>
  <c r="D24"/>
  <c r="F24"/>
  <c r="H24"/>
  <c r="J24"/>
  <c r="L24"/>
  <c r="N24"/>
  <c r="P24"/>
  <c r="R24"/>
  <c r="T24"/>
  <c r="V24"/>
  <c r="X24"/>
  <c r="Z24"/>
  <c r="AC28"/>
  <c r="AC29"/>
  <c r="AI29" s="1"/>
  <c r="AK29" s="1"/>
  <c r="AC30"/>
  <c r="AI30" s="1"/>
  <c r="AK30" s="1"/>
  <c r="AC32"/>
  <c r="AI32" s="1"/>
  <c r="AK32" s="1"/>
  <c r="AC33"/>
  <c r="AI33" s="1"/>
  <c r="AK33" s="1"/>
  <c r="AC34"/>
  <c r="AI34"/>
  <c r="AK34" s="1"/>
  <c r="AC35"/>
  <c r="AI35" s="1"/>
  <c r="AK35" s="1"/>
  <c r="AC36"/>
  <c r="AI36" s="1"/>
  <c r="AK36" s="1"/>
  <c r="AC37"/>
  <c r="AI37" s="1"/>
  <c r="D38"/>
  <c r="D44" s="1"/>
  <c r="F38"/>
  <c r="F44" s="1"/>
  <c r="F47" s="1"/>
  <c r="H38"/>
  <c r="H44" s="1"/>
  <c r="H47" s="1"/>
  <c r="J38"/>
  <c r="J44" s="1"/>
  <c r="L38"/>
  <c r="L44" s="1"/>
  <c r="N38"/>
  <c r="P38"/>
  <c r="P44" s="1"/>
  <c r="P47" s="1"/>
  <c r="R38"/>
  <c r="R44" s="1"/>
  <c r="T38"/>
  <c r="T44" s="1"/>
  <c r="V38"/>
  <c r="X38"/>
  <c r="X44" s="1"/>
  <c r="X47" s="1"/>
  <c r="Z38"/>
  <c r="Z44" s="1"/>
  <c r="AC40"/>
  <c r="AI40" s="1"/>
  <c r="AK40" s="1"/>
  <c r="AC41"/>
  <c r="AI41" s="1"/>
  <c r="AK41" s="1"/>
  <c r="AC42"/>
  <c r="AI42" s="1"/>
  <c r="AK42" s="1"/>
  <c r="N44"/>
  <c r="N47" s="1"/>
  <c r="V44"/>
  <c r="V47" s="1"/>
  <c r="AC51"/>
  <c r="AI51" s="1"/>
  <c r="AK51" s="1"/>
  <c r="AC52"/>
  <c r="AI52" s="1"/>
  <c r="AK52" s="1"/>
  <c r="AC53"/>
  <c r="AC54"/>
  <c r="AI54" s="1"/>
  <c r="AK54" s="1"/>
  <c r="AC55"/>
  <c r="AI55" s="1"/>
  <c r="AK55" s="1"/>
  <c r="D58"/>
  <c r="F58"/>
  <c r="H58"/>
  <c r="J58"/>
  <c r="L58"/>
  <c r="N58"/>
  <c r="P58"/>
  <c r="R58"/>
  <c r="T58"/>
  <c r="V58"/>
  <c r="X58"/>
  <c r="Z58"/>
  <c r="N43" i="9"/>
  <c r="N42"/>
  <c r="N41"/>
  <c r="N40"/>
  <c r="N37"/>
  <c r="N29"/>
  <c r="N28"/>
  <c r="N27"/>
  <c r="N25"/>
  <c r="AB36" i="18"/>
  <c r="Z36"/>
  <c r="X36"/>
  <c r="V36"/>
  <c r="T36"/>
  <c r="R36"/>
  <c r="P36"/>
  <c r="N36"/>
  <c r="L36"/>
  <c r="J36"/>
  <c r="H36"/>
  <c r="D36"/>
  <c r="F36"/>
  <c r="AB22"/>
  <c r="Z22"/>
  <c r="X22"/>
  <c r="V22"/>
  <c r="T22"/>
  <c r="R22"/>
  <c r="P22"/>
  <c r="N22"/>
  <c r="L22"/>
  <c r="J22"/>
  <c r="H22"/>
  <c r="F22"/>
  <c r="D22"/>
  <c r="AH22"/>
  <c r="D44" i="39"/>
  <c r="D37"/>
  <c r="D23"/>
  <c r="D17"/>
  <c r="D25" s="1"/>
  <c r="D47" s="1"/>
  <c r="D49" s="1"/>
  <c r="G25" i="38"/>
  <c r="G26"/>
  <c r="G27"/>
  <c r="AH45" i="3"/>
  <c r="AF45"/>
  <c r="AH37"/>
  <c r="AF37"/>
  <c r="AH23"/>
  <c r="AH48" s="1"/>
  <c r="AF23"/>
  <c r="AF48" s="1"/>
  <c r="X52"/>
  <c r="M14" i="41"/>
  <c r="AC24" i="14" l="1"/>
  <c r="AC58"/>
  <c r="AI58" s="1"/>
  <c r="AK58" s="1"/>
  <c r="Z47"/>
  <c r="R47"/>
  <c r="J47"/>
  <c r="T47"/>
  <c r="L47"/>
  <c r="D47"/>
  <c r="AC38"/>
  <c r="AI38" s="1"/>
  <c r="AK38" s="1"/>
  <c r="AK56" i="17"/>
  <c r="AM56"/>
  <c r="AH36" i="13"/>
  <c r="AJ36" s="1"/>
  <c r="AH52"/>
  <c r="AJ52" s="1"/>
  <c r="AE38"/>
  <c r="AH33"/>
  <c r="AJ33" s="1"/>
  <c r="AH37"/>
  <c r="AJ37" s="1"/>
  <c r="AH45"/>
  <c r="AJ45" s="1"/>
  <c r="AH22"/>
  <c r="AJ22" s="1"/>
  <c r="AE57"/>
  <c r="AH57" s="1"/>
  <c r="AJ57" s="1"/>
  <c r="AF63" i="22"/>
  <c r="AL51"/>
  <c r="C60" i="15"/>
  <c r="AB58"/>
  <c r="AB60" s="1"/>
  <c r="C59" i="13"/>
  <c r="L54" i="11"/>
  <c r="F54"/>
  <c r="AH38"/>
  <c r="AJ38" s="1"/>
  <c r="V54"/>
  <c r="D54"/>
  <c r="AE47" i="13"/>
  <c r="AH44"/>
  <c r="AJ44" s="1"/>
  <c r="AH42"/>
  <c r="AJ42" s="1"/>
  <c r="AH32"/>
  <c r="AJ32" s="1"/>
  <c r="AH31"/>
  <c r="AJ31" s="1"/>
  <c r="AE23"/>
  <c r="AE27" s="1"/>
  <c r="AH18"/>
  <c r="AJ18" s="1"/>
  <c r="AB55" i="19"/>
  <c r="AB23" i="13"/>
  <c r="AB38"/>
  <c r="AH38" s="1"/>
  <c r="AJ38" s="1"/>
  <c r="AB47"/>
  <c r="AH51"/>
  <c r="AH21" i="11"/>
  <c r="AJ21" s="1"/>
  <c r="X25"/>
  <c r="X52"/>
  <c r="AH52" s="1"/>
  <c r="AJ52" s="1"/>
  <c r="AI24" i="14"/>
  <c r="AK24" s="1"/>
  <c r="AC44"/>
  <c r="AI44" s="1"/>
  <c r="AK44" s="1"/>
  <c r="AI28"/>
  <c r="AK28" s="1"/>
  <c r="AK17"/>
  <c r="M255" i="41"/>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07"/>
  <c r="M208" s="1"/>
  <c r="M203"/>
  <c r="M202"/>
  <c r="M198"/>
  <c r="M197"/>
  <c r="M196"/>
  <c r="M195"/>
  <c r="M194"/>
  <c r="M193"/>
  <c r="M192"/>
  <c r="M191"/>
  <c r="M190"/>
  <c r="M189"/>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10"/>
  <c r="M11" s="1"/>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O256"/>
  <c r="K256"/>
  <c r="I256"/>
  <c r="G256"/>
  <c r="O208"/>
  <c r="K208"/>
  <c r="I208"/>
  <c r="G208"/>
  <c r="O204"/>
  <c r="K204"/>
  <c r="I204"/>
  <c r="G204"/>
  <c r="O199"/>
  <c r="K199"/>
  <c r="I199"/>
  <c r="G199"/>
  <c r="O186"/>
  <c r="K186"/>
  <c r="I186"/>
  <c r="G186"/>
  <c r="O97"/>
  <c r="K97"/>
  <c r="I97"/>
  <c r="G97"/>
  <c r="O11"/>
  <c r="O259" s="1"/>
  <c r="K11"/>
  <c r="K259" s="1"/>
  <c r="I11"/>
  <c r="G11"/>
  <c r="AC47" i="14" l="1"/>
  <c r="AI47" s="1"/>
  <c r="AK47" s="1"/>
  <c r="AL63" i="22"/>
  <c r="M204" i="41"/>
  <c r="AH47" i="13"/>
  <c r="AJ47" s="1"/>
  <c r="AE59"/>
  <c r="AH23"/>
  <c r="AJ23" s="1"/>
  <c r="AB27"/>
  <c r="AH25" i="11"/>
  <c r="AJ25" s="1"/>
  <c r="X54"/>
  <c r="AH54" s="1"/>
  <c r="AJ54" s="1"/>
  <c r="M256" i="41"/>
  <c r="M186"/>
  <c r="M199"/>
  <c r="I259"/>
  <c r="M97"/>
  <c r="G259"/>
  <c r="E95" i="36"/>
  <c r="C95"/>
  <c r="C99"/>
  <c r="G94"/>
  <c r="G93"/>
  <c r="G92"/>
  <c r="G91"/>
  <c r="G89"/>
  <c r="G87"/>
  <c r="G85"/>
  <c r="G84"/>
  <c r="G83"/>
  <c r="G82"/>
  <c r="G81"/>
  <c r="G80"/>
  <c r="G79"/>
  <c r="G78"/>
  <c r="G77"/>
  <c r="G76"/>
  <c r="G75"/>
  <c r="G74"/>
  <c r="G73"/>
  <c r="G72"/>
  <c r="G70"/>
  <c r="G69"/>
  <c r="G68"/>
  <c r="G67"/>
  <c r="G66"/>
  <c r="G65"/>
  <c r="G64"/>
  <c r="G63"/>
  <c r="G62"/>
  <c r="G61"/>
  <c r="G60"/>
  <c r="E59"/>
  <c r="G59" s="1"/>
  <c r="G58"/>
  <c r="G57"/>
  <c r="G56"/>
  <c r="G55"/>
  <c r="G54"/>
  <c r="G53"/>
  <c r="G52"/>
  <c r="G51"/>
  <c r="G50"/>
  <c r="G49"/>
  <c r="G48"/>
  <c r="G47"/>
  <c r="G46"/>
  <c r="G45"/>
  <c r="G44"/>
  <c r="G43"/>
  <c r="G41"/>
  <c r="G39"/>
  <c r="G37"/>
  <c r="G35"/>
  <c r="G33"/>
  <c r="G32"/>
  <c r="G31"/>
  <c r="G30"/>
  <c r="G29"/>
  <c r="G28"/>
  <c r="G27"/>
  <c r="G26"/>
  <c r="G25"/>
  <c r="G24"/>
  <c r="G23"/>
  <c r="G22"/>
  <c r="G21"/>
  <c r="G20"/>
  <c r="G19"/>
  <c r="G18"/>
  <c r="G17"/>
  <c r="G15"/>
  <c r="G14"/>
  <c r="G13"/>
  <c r="G12"/>
  <c r="G95" s="1"/>
  <c r="G99" s="1"/>
  <c r="G11"/>
  <c r="G10"/>
  <c r="P44" i="6"/>
  <c r="P28"/>
  <c r="P27"/>
  <c r="P26"/>
  <c r="P25"/>
  <c r="P20"/>
  <c r="P19"/>
  <c r="P18"/>
  <c r="F35"/>
  <c r="F27"/>
  <c r="F26"/>
  <c r="F25"/>
  <c r="F18"/>
  <c r="F21" s="1"/>
  <c r="B36"/>
  <c r="B35"/>
  <c r="B28"/>
  <c r="J28" s="1"/>
  <c r="B27"/>
  <c r="J27" s="1"/>
  <c r="B26"/>
  <c r="B25"/>
  <c r="B20"/>
  <c r="J20" s="1"/>
  <c r="B19"/>
  <c r="J19" s="1"/>
  <c r="B18"/>
  <c r="P33" i="7"/>
  <c r="P32"/>
  <c r="H33"/>
  <c r="L33" s="1"/>
  <c r="H32"/>
  <c r="F33"/>
  <c r="F32"/>
  <c r="F25"/>
  <c r="F24"/>
  <c r="F23"/>
  <c r="F18"/>
  <c r="F19" s="1"/>
  <c r="B33"/>
  <c r="D33"/>
  <c r="D32"/>
  <c r="D34" s="1"/>
  <c r="B32"/>
  <c r="B24"/>
  <c r="B23"/>
  <c r="B18"/>
  <c r="B19" s="1"/>
  <c r="AF53" i="3"/>
  <c r="F26" i="7" l="1"/>
  <c r="F29" s="1"/>
  <c r="F39" s="1"/>
  <c r="F42" s="1"/>
  <c r="F34"/>
  <c r="P34"/>
  <c r="F29" i="6"/>
  <c r="P21"/>
  <c r="J35"/>
  <c r="B37"/>
  <c r="F32"/>
  <c r="P29"/>
  <c r="J25"/>
  <c r="B29"/>
  <c r="B34" i="7"/>
  <c r="J32"/>
  <c r="J18" i="6"/>
  <c r="B21"/>
  <c r="B32" s="1"/>
  <c r="B42" s="1"/>
  <c r="B45" s="1"/>
  <c r="J33" i="7"/>
  <c r="J26" i="6"/>
  <c r="H34" i="7"/>
  <c r="L32"/>
  <c r="L34" s="1"/>
  <c r="AB59" i="13"/>
  <c r="AH59" s="1"/>
  <c r="AJ59" s="1"/>
  <c r="AH27"/>
  <c r="AJ27" s="1"/>
  <c r="M259" i="41"/>
  <c r="E99" i="36"/>
  <c r="AE50" i="18"/>
  <c r="P32" i="6" l="1"/>
  <c r="J34" i="7"/>
  <c r="J29" i="6"/>
  <c r="J93" i="37"/>
  <c r="H93"/>
  <c r="J88"/>
  <c r="H88"/>
  <c r="J79"/>
  <c r="H79"/>
  <c r="J70"/>
  <c r="H70"/>
  <c r="J66"/>
  <c r="H66"/>
  <c r="J49"/>
  <c r="H49"/>
  <c r="J44"/>
  <c r="H44"/>
  <c r="J32"/>
  <c r="H32"/>
  <c r="H43" i="39"/>
  <c r="H41"/>
  <c r="H40"/>
  <c r="H36"/>
  <c r="H35"/>
  <c r="H34"/>
  <c r="H33"/>
  <c r="H32"/>
  <c r="H30"/>
  <c r="H29"/>
  <c r="H22"/>
  <c r="H21"/>
  <c r="H20"/>
  <c r="H23" s="1"/>
  <c r="H16"/>
  <c r="H17" s="1"/>
  <c r="C38" i="38"/>
  <c r="C47"/>
  <c r="G46"/>
  <c r="G45"/>
  <c r="G44"/>
  <c r="G42"/>
  <c r="G41"/>
  <c r="C22"/>
  <c r="G37"/>
  <c r="G35"/>
  <c r="G34"/>
  <c r="G21"/>
  <c r="G20"/>
  <c r="G19"/>
  <c r="G18"/>
  <c r="G17"/>
  <c r="G16"/>
  <c r="G15"/>
  <c r="H37" i="39" l="1"/>
  <c r="H25"/>
  <c r="G30" i="38"/>
  <c r="C30"/>
  <c r="C50" s="1"/>
  <c r="C52" s="1"/>
  <c r="G22"/>
  <c r="G38"/>
  <c r="G47"/>
  <c r="J95" i="37"/>
  <c r="H95"/>
  <c r="L33" i="10"/>
  <c r="H47" i="39" l="1"/>
  <c r="N29" i="3"/>
  <c r="N28"/>
  <c r="N27"/>
  <c r="N36"/>
  <c r="N35"/>
  <c r="N34"/>
  <c r="N33"/>
  <c r="N32"/>
  <c r="N31"/>
  <c r="R57" i="2"/>
  <c r="P57"/>
  <c r="N57"/>
  <c r="L57"/>
  <c r="J57"/>
  <c r="H57"/>
  <c r="F57"/>
  <c r="F60" i="3" s="1"/>
  <c r="D57" i="2"/>
  <c r="K13" i="28" l="1"/>
  <c r="K22"/>
  <c r="F51" i="3"/>
  <c r="D51"/>
  <c r="AD41" i="2"/>
  <c r="AD40"/>
  <c r="AG58" i="21" l="1"/>
  <c r="AG57"/>
  <c r="AG56"/>
  <c r="AL56" s="1"/>
  <c r="AG48"/>
  <c r="AG47"/>
  <c r="AL47" s="1"/>
  <c r="AG46"/>
  <c r="AL46" s="1"/>
  <c r="AG45"/>
  <c r="AL45" s="1"/>
  <c r="AG42"/>
  <c r="AG41"/>
  <c r="AG40"/>
  <c r="AL40" s="1"/>
  <c r="AG39"/>
  <c r="AL39" s="1"/>
  <c r="AG38"/>
  <c r="AG37"/>
  <c r="AL37" s="1"/>
  <c r="AG35"/>
  <c r="AG34"/>
  <c r="AG33"/>
  <c r="AG27"/>
  <c r="AG26"/>
  <c r="AG25"/>
  <c r="AL25" s="1"/>
  <c r="AG24"/>
  <c r="AG23"/>
  <c r="AG21"/>
  <c r="AG20"/>
  <c r="AG19"/>
  <c r="D36" i="6"/>
  <c r="D35"/>
  <c r="AK40" i="18"/>
  <c r="AM40" s="1"/>
  <c r="AK34"/>
  <c r="AM34" s="1"/>
  <c r="AK15"/>
  <c r="AK32" i="17"/>
  <c r="AM32" s="1"/>
  <c r="AM50" i="18"/>
  <c r="AE49"/>
  <c r="AK41"/>
  <c r="AK39"/>
  <c r="AM39" s="1"/>
  <c r="AK38"/>
  <c r="AM38" s="1"/>
  <c r="AK35"/>
  <c r="AM35" s="1"/>
  <c r="AK33"/>
  <c r="AM33" s="1"/>
  <c r="AK32"/>
  <c r="AM32" s="1"/>
  <c r="AK31"/>
  <c r="AM31" s="1"/>
  <c r="AK30"/>
  <c r="AM30" s="1"/>
  <c r="AK27"/>
  <c r="AK28"/>
  <c r="AM28" s="1"/>
  <c r="AK20"/>
  <c r="AM20" s="1"/>
  <c r="AK19"/>
  <c r="AM19" s="1"/>
  <c r="AK18"/>
  <c r="AK17"/>
  <c r="AK16"/>
  <c r="AK15" i="17"/>
  <c r="AE50"/>
  <c r="AK50" s="1"/>
  <c r="AM50" s="1"/>
  <c r="AE49"/>
  <c r="AK49" s="1"/>
  <c r="AM49" s="1"/>
  <c r="AK41"/>
  <c r="AM41" s="1"/>
  <c r="AK40"/>
  <c r="AM40" s="1"/>
  <c r="AK39"/>
  <c r="AM39" s="1"/>
  <c r="AK38"/>
  <c r="AM38" s="1"/>
  <c r="AK35"/>
  <c r="AM35" s="1"/>
  <c r="AK34"/>
  <c r="AM34" s="1"/>
  <c r="AK33"/>
  <c r="AM33" s="1"/>
  <c r="AK31"/>
  <c r="AM31" s="1"/>
  <c r="AK30"/>
  <c r="AM30" s="1"/>
  <c r="AK28"/>
  <c r="AM28" s="1"/>
  <c r="AK27"/>
  <c r="AM27" s="1"/>
  <c r="AK26"/>
  <c r="AM26" s="1"/>
  <c r="AK20"/>
  <c r="AK19"/>
  <c r="AM19" s="1"/>
  <c r="AK18"/>
  <c r="AM18" s="1"/>
  <c r="AK17"/>
  <c r="AM17" s="1"/>
  <c r="AK16"/>
  <c r="AM16" s="1"/>
  <c r="AC17" i="16"/>
  <c r="D37" i="6" l="1"/>
  <c r="AD48" i="2"/>
  <c r="AI48" s="1"/>
  <c r="AG60" i="21"/>
  <c r="AG29"/>
  <c r="AG43"/>
  <c r="AG50" s="1"/>
  <c r="Z52" i="3"/>
  <c r="AK26" i="18"/>
  <c r="AM26" s="1"/>
  <c r="AE36"/>
  <c r="AE22"/>
  <c r="K12" i="32"/>
  <c r="M12" s="1"/>
  <c r="I12"/>
  <c r="Q12" s="1"/>
  <c r="K11"/>
  <c r="S11" s="1"/>
  <c r="L19" i="10"/>
  <c r="N19" s="1"/>
  <c r="E21"/>
  <c r="G21" s="1"/>
  <c r="E25"/>
  <c r="E34"/>
  <c r="G34" s="1"/>
  <c r="E32"/>
  <c r="G32" s="1"/>
  <c r="E30"/>
  <c r="G30" s="1"/>
  <c r="N33"/>
  <c r="J36"/>
  <c r="C36"/>
  <c r="J27"/>
  <c r="J40" s="1"/>
  <c r="J43" s="1"/>
  <c r="C27"/>
  <c r="J45" i="9"/>
  <c r="J31"/>
  <c r="H14" i="2"/>
  <c r="D18" i="16"/>
  <c r="AE43" i="18" l="1"/>
  <c r="AK36"/>
  <c r="AM36"/>
  <c r="AM22"/>
  <c r="AK22"/>
  <c r="AC18" i="16"/>
  <c r="AG53" i="21"/>
  <c r="AG65" s="1"/>
  <c r="AG67" s="1"/>
  <c r="V59" i="33"/>
  <c r="C40" i="10"/>
  <c r="C43" s="1"/>
  <c r="H15" i="2"/>
  <c r="J49" i="9"/>
  <c r="J52" s="1"/>
  <c r="S12" i="32"/>
  <c r="G25" i="10"/>
  <c r="X53" i="3"/>
  <c r="X41"/>
  <c r="X40"/>
  <c r="X39"/>
  <c r="X36"/>
  <c r="X35"/>
  <c r="X34"/>
  <c r="X33"/>
  <c r="X32"/>
  <c r="X31"/>
  <c r="X29"/>
  <c r="X28"/>
  <c r="X27"/>
  <c r="X22"/>
  <c r="X21"/>
  <c r="H53"/>
  <c r="H52"/>
  <c r="H44"/>
  <c r="H41"/>
  <c r="H40"/>
  <c r="H39"/>
  <c r="H36"/>
  <c r="H35"/>
  <c r="H34"/>
  <c r="H33"/>
  <c r="H32"/>
  <c r="H31"/>
  <c r="H29"/>
  <c r="H28"/>
  <c r="H27"/>
  <c r="H22"/>
  <c r="H21"/>
  <c r="H20"/>
  <c r="H19"/>
  <c r="H18"/>
  <c r="H17"/>
  <c r="AA13" i="26"/>
  <c r="AD25"/>
  <c r="AD28" s="1"/>
  <c r="AD37" s="1"/>
  <c r="AD38" s="1"/>
  <c r="AM43" i="18" l="1"/>
  <c r="AK43"/>
  <c r="AE46"/>
  <c r="AE56"/>
  <c r="AK46"/>
  <c r="AM46"/>
  <c r="AF52" i="16"/>
  <c r="AF51"/>
  <c r="AF43"/>
  <c r="AF42"/>
  <c r="AD38" i="2" s="1"/>
  <c r="AF41" i="16"/>
  <c r="AD37" i="2" s="1"/>
  <c r="AF40" i="16"/>
  <c r="AD36" i="2" s="1"/>
  <c r="AF37" i="16"/>
  <c r="AD33" i="2" s="1"/>
  <c r="AF36" i="16"/>
  <c r="AD32" i="2" s="1"/>
  <c r="AF35" i="16"/>
  <c r="AD31" i="2" s="1"/>
  <c r="AF34" i="16"/>
  <c r="AD30" i="2" s="1"/>
  <c r="AF33" i="16"/>
  <c r="AD29" i="2" s="1"/>
  <c r="AF32" i="16"/>
  <c r="AD28" i="2" s="1"/>
  <c r="AF30" i="16"/>
  <c r="AD26" i="2" s="1"/>
  <c r="AF29" i="16"/>
  <c r="AD25" i="2" s="1"/>
  <c r="AF28" i="16"/>
  <c r="AF22"/>
  <c r="AD19" i="2" s="1"/>
  <c r="AF21" i="16"/>
  <c r="AD18" i="2" s="1"/>
  <c r="AF20" i="16"/>
  <c r="AD17" i="2" s="1"/>
  <c r="AF19" i="16"/>
  <c r="AD16" i="2" s="1"/>
  <c r="AF18" i="16"/>
  <c r="AF17"/>
  <c r="AK17" s="1"/>
  <c r="L50" i="2"/>
  <c r="L49"/>
  <c r="L40"/>
  <c r="L37"/>
  <c r="L19"/>
  <c r="L18"/>
  <c r="L17"/>
  <c r="L15"/>
  <c r="L14"/>
  <c r="AK56" i="18" l="1"/>
  <c r="AM56"/>
  <c r="L51" i="2"/>
  <c r="AD24"/>
  <c r="AF38" i="16"/>
  <c r="AF45" s="1"/>
  <c r="L42" i="2"/>
  <c r="AF24" i="16"/>
  <c r="AD49" i="2"/>
  <c r="AF54" i="16"/>
  <c r="AI54" s="1"/>
  <c r="L20" i="2"/>
  <c r="L45" s="1"/>
  <c r="L55" s="1"/>
  <c r="L59" s="1"/>
  <c r="AD15"/>
  <c r="AI18" i="16"/>
  <c r="AK18" s="1"/>
  <c r="AD14" i="2"/>
  <c r="AI17" i="16"/>
  <c r="AI52"/>
  <c r="AK52" s="1"/>
  <c r="AD50" i="2"/>
  <c r="J15" i="7"/>
  <c r="AF48" i="16" l="1"/>
  <c r="AF58" s="1"/>
  <c r="AF60" s="1"/>
  <c r="G12" i="38"/>
  <c r="AC14" i="16"/>
  <c r="AA13" i="27"/>
  <c r="AD15" i="21"/>
  <c r="E58"/>
  <c r="E57"/>
  <c r="E48"/>
  <c r="E56"/>
  <c r="E47"/>
  <c r="E46"/>
  <c r="E45"/>
  <c r="E42"/>
  <c r="E41"/>
  <c r="E40"/>
  <c r="E39"/>
  <c r="E38"/>
  <c r="E37"/>
  <c r="E35"/>
  <c r="E34"/>
  <c r="E33"/>
  <c r="E27"/>
  <c r="E26"/>
  <c r="E25"/>
  <c r="E24"/>
  <c r="AD24" s="1"/>
  <c r="AJ24" s="1"/>
  <c r="AL24" s="1"/>
  <c r="E23"/>
  <c r="E21"/>
  <c r="AD21" s="1"/>
  <c r="AJ21" s="1"/>
  <c r="AL21" s="1"/>
  <c r="E20"/>
  <c r="AD20" s="1"/>
  <c r="E19"/>
  <c r="D22" i="16"/>
  <c r="D21"/>
  <c r="D20"/>
  <c r="D19"/>
  <c r="D43"/>
  <c r="D42"/>
  <c r="D41"/>
  <c r="D40"/>
  <c r="D37"/>
  <c r="D36"/>
  <c r="D35"/>
  <c r="D34"/>
  <c r="D33"/>
  <c r="D32"/>
  <c r="D30"/>
  <c r="D29"/>
  <c r="D28"/>
  <c r="D38" l="1"/>
  <c r="D45" s="1"/>
  <c r="AD19" i="21"/>
  <c r="AJ19" s="1"/>
  <c r="AL19" s="1"/>
  <c r="E29"/>
  <c r="P24" i="2"/>
  <c r="AD33" i="21"/>
  <c r="AJ33" s="1"/>
  <c r="AL33" s="1"/>
  <c r="E43"/>
  <c r="P29" i="2"/>
  <c r="AD38" i="21"/>
  <c r="AJ38" s="1"/>
  <c r="AL38" s="1"/>
  <c r="P33" i="2"/>
  <c r="AD42" i="21"/>
  <c r="AJ42" s="1"/>
  <c r="AL42" s="1"/>
  <c r="P48" i="2"/>
  <c r="AD56" i="21"/>
  <c r="AJ56" s="1"/>
  <c r="E60"/>
  <c r="D24" i="16"/>
  <c r="P19" i="2"/>
  <c r="AD27" i="21"/>
  <c r="AJ27" s="1"/>
  <c r="AL27" s="1"/>
  <c r="P32" i="2"/>
  <c r="AD41" i="21"/>
  <c r="AJ41" s="1"/>
  <c r="AL41" s="1"/>
  <c r="P50" i="2"/>
  <c r="AD58" i="21"/>
  <c r="P18" i="2"/>
  <c r="AD26" i="21"/>
  <c r="AJ26" s="1"/>
  <c r="AL26" s="1"/>
  <c r="P26" i="2"/>
  <c r="AD35" i="21"/>
  <c r="P31" i="2"/>
  <c r="AD40" i="21"/>
  <c r="AJ40" s="1"/>
  <c r="P37" i="2"/>
  <c r="AD46" i="21"/>
  <c r="AJ46" s="1"/>
  <c r="P49" i="2"/>
  <c r="AD57" i="21"/>
  <c r="AJ57" s="1"/>
  <c r="AL57" s="1"/>
  <c r="P16" i="2"/>
  <c r="AD23" i="21"/>
  <c r="AJ23" s="1"/>
  <c r="AL23" s="1"/>
  <c r="P28" i="2"/>
  <c r="AD37" i="21"/>
  <c r="AJ37" s="1"/>
  <c r="P38" i="2"/>
  <c r="AD47" i="21"/>
  <c r="AJ47" s="1"/>
  <c r="AJ20"/>
  <c r="AL20" s="1"/>
  <c r="P17" i="2"/>
  <c r="AD25" i="21"/>
  <c r="AJ25" s="1"/>
  <c r="P25" i="2"/>
  <c r="AD34" i="21"/>
  <c r="AJ34" s="1"/>
  <c r="AL34" s="1"/>
  <c r="P30" i="2"/>
  <c r="AD39" i="21"/>
  <c r="AJ39" s="1"/>
  <c r="P36" i="2"/>
  <c r="AD45" i="21"/>
  <c r="AJ45" s="1"/>
  <c r="P41" i="2"/>
  <c r="AD48" i="21"/>
  <c r="E50"/>
  <c r="AC33" i="16"/>
  <c r="AI33" s="1"/>
  <c r="AK33" s="1"/>
  <c r="H29" i="2"/>
  <c r="AC43" i="16"/>
  <c r="AI43" s="1"/>
  <c r="AK43" s="1"/>
  <c r="H41" i="2"/>
  <c r="AC36" i="16"/>
  <c r="AI36" s="1"/>
  <c r="AK36" s="1"/>
  <c r="H32" i="2"/>
  <c r="AC30" i="16"/>
  <c r="AI30" s="1"/>
  <c r="AK30" s="1"/>
  <c r="H26" i="2"/>
  <c r="AC28" i="16"/>
  <c r="H24" i="2"/>
  <c r="AC37" i="16"/>
  <c r="AI37" s="1"/>
  <c r="AK37" s="1"/>
  <c r="H33" i="2"/>
  <c r="AC42" i="16"/>
  <c r="AI42" s="1"/>
  <c r="AK42" s="1"/>
  <c r="H38" i="2"/>
  <c r="AC29" i="16"/>
  <c r="AI29" s="1"/>
  <c r="AK29" s="1"/>
  <c r="H25" i="2"/>
  <c r="AC34" i="16"/>
  <c r="AI34" s="1"/>
  <c r="AK34" s="1"/>
  <c r="H30" i="2"/>
  <c r="AC40" i="16"/>
  <c r="AI40" s="1"/>
  <c r="AK40" s="1"/>
  <c r="H36" i="2"/>
  <c r="AC22" i="16"/>
  <c r="AI22" s="1"/>
  <c r="AK22" s="1"/>
  <c r="H19" i="2"/>
  <c r="AC41" i="16"/>
  <c r="AI41" s="1"/>
  <c r="AK41" s="1"/>
  <c r="H37" i="2"/>
  <c r="P15"/>
  <c r="P20" s="1"/>
  <c r="AC19" i="16"/>
  <c r="H16" i="2"/>
  <c r="AC35" i="16"/>
  <c r="AI35" s="1"/>
  <c r="AK35" s="1"/>
  <c r="H31" i="2"/>
  <c r="AC21" i="16"/>
  <c r="AI21" s="1"/>
  <c r="AK21" s="1"/>
  <c r="H18" i="2"/>
  <c r="AC51" i="16"/>
  <c r="AI51" s="1"/>
  <c r="AK51" s="1"/>
  <c r="H49" i="2"/>
  <c r="H17"/>
  <c r="AC20" i="16"/>
  <c r="AI20" s="1"/>
  <c r="AK20" s="1"/>
  <c r="AC52"/>
  <c r="H50" i="2"/>
  <c r="AC32" i="16"/>
  <c r="AI32" s="1"/>
  <c r="AK32" s="1"/>
  <c r="H28" i="2"/>
  <c r="AB51"/>
  <c r="AB34"/>
  <c r="AB42" s="1"/>
  <c r="AB20"/>
  <c r="C45" i="9"/>
  <c r="G44"/>
  <c r="G37"/>
  <c r="G38"/>
  <c r="G42"/>
  <c r="G43"/>
  <c r="G30"/>
  <c r="G25"/>
  <c r="G27"/>
  <c r="G28"/>
  <c r="G29"/>
  <c r="C31"/>
  <c r="X57" i="2"/>
  <c r="AI57" s="1"/>
  <c r="V57"/>
  <c r="V48"/>
  <c r="C56" i="12" s="1"/>
  <c r="K15" i="28"/>
  <c r="K16"/>
  <c r="K17"/>
  <c r="K18"/>
  <c r="K19"/>
  <c r="K20"/>
  <c r="K21"/>
  <c r="K14"/>
  <c r="I23"/>
  <c r="G23"/>
  <c r="E23"/>
  <c r="C23"/>
  <c r="N37" i="3"/>
  <c r="Z62" i="14"/>
  <c r="Z64" s="1"/>
  <c r="X62"/>
  <c r="X64" s="1"/>
  <c r="V62"/>
  <c r="V64" s="1"/>
  <c r="T62"/>
  <c r="T64" s="1"/>
  <c r="R62"/>
  <c r="R64" s="1"/>
  <c r="P62"/>
  <c r="P64" s="1"/>
  <c r="N62"/>
  <c r="N64" s="1"/>
  <c r="L62"/>
  <c r="L64" s="1"/>
  <c r="J62"/>
  <c r="J64" s="1"/>
  <c r="H62"/>
  <c r="H64" s="1"/>
  <c r="F62"/>
  <c r="F64" s="1"/>
  <c r="D48" i="16" l="1"/>
  <c r="D58" s="1"/>
  <c r="D60" s="1"/>
  <c r="E53" i="21"/>
  <c r="E65" s="1"/>
  <c r="E67" s="1"/>
  <c r="AI28" i="16"/>
  <c r="AK28" s="1"/>
  <c r="AC38"/>
  <c r="AB56" i="12"/>
  <c r="AI19" i="16"/>
  <c r="AK19" s="1"/>
  <c r="AC24"/>
  <c r="AJ48" i="21"/>
  <c r="AL48" s="1"/>
  <c r="AD43"/>
  <c r="AD50" s="1"/>
  <c r="AJ35"/>
  <c r="AL35" s="1"/>
  <c r="AD60"/>
  <c r="AJ60" s="1"/>
  <c r="AL60" s="1"/>
  <c r="AJ58"/>
  <c r="AL58" s="1"/>
  <c r="P34" i="2"/>
  <c r="P42" s="1"/>
  <c r="P45" s="1"/>
  <c r="P55" s="1"/>
  <c r="P59" s="1"/>
  <c r="H51"/>
  <c r="H34"/>
  <c r="H42" s="1"/>
  <c r="P51"/>
  <c r="H20"/>
  <c r="H45" s="1"/>
  <c r="H55" s="1"/>
  <c r="H59" s="1"/>
  <c r="AD29" i="21"/>
  <c r="AG57" i="2"/>
  <c r="C49" i="9"/>
  <c r="C52" s="1"/>
  <c r="K23" i="28"/>
  <c r="AB45" i="2"/>
  <c r="AB55" s="1"/>
  <c r="AB59" s="1"/>
  <c r="D62" i="14"/>
  <c r="D64" s="1"/>
  <c r="D50" i="2"/>
  <c r="D49"/>
  <c r="D38"/>
  <c r="D37"/>
  <c r="D36"/>
  <c r="D33"/>
  <c r="D32"/>
  <c r="D31"/>
  <c r="D30"/>
  <c r="D29"/>
  <c r="D28"/>
  <c r="D26"/>
  <c r="D25"/>
  <c r="D24"/>
  <c r="D19"/>
  <c r="D18"/>
  <c r="D17"/>
  <c r="D16"/>
  <c r="D15"/>
  <c r="D14"/>
  <c r="AK24" i="16" l="1"/>
  <c r="AI24"/>
  <c r="AI38"/>
  <c r="AC45"/>
  <c r="AI45" s="1"/>
  <c r="D34" i="2"/>
  <c r="D42" s="1"/>
  <c r="D51"/>
  <c r="AD53" i="21"/>
  <c r="AD65" s="1"/>
  <c r="AJ65" s="1"/>
  <c r="D20" i="2"/>
  <c r="G50" i="38"/>
  <c r="G52" s="1"/>
  <c r="D45" i="2" l="1"/>
  <c r="D55" s="1"/>
  <c r="D59" s="1"/>
  <c r="AC48" i="16"/>
  <c r="AJ67" i="21"/>
  <c r="AL65"/>
  <c r="AI40" i="23"/>
  <c r="AI43" s="1"/>
  <c r="AN54" s="1"/>
  <c r="AK14" i="16"/>
  <c r="AI14"/>
  <c r="AC58" l="1"/>
  <c r="AI48"/>
  <c r="AK54"/>
  <c r="D46" i="18"/>
  <c r="AI58" i="16" l="1"/>
  <c r="AC60"/>
  <c r="AI60" s="1"/>
  <c r="AK38"/>
  <c r="AK45" l="1"/>
  <c r="AK48"/>
  <c r="AK58" l="1"/>
  <c r="AK60" l="1"/>
  <c r="D28" i="3" l="1"/>
  <c r="D22"/>
  <c r="V40" i="2" l="1"/>
  <c r="AD60" i="3" l="1"/>
  <c r="AD43"/>
  <c r="AD41"/>
  <c r="L51"/>
  <c r="R51" s="1"/>
  <c r="N60"/>
  <c r="N51"/>
  <c r="T51" s="1"/>
  <c r="N44"/>
  <c r="N41"/>
  <c r="N39"/>
  <c r="N19"/>
  <c r="AB51"/>
  <c r="AB43"/>
  <c r="AB41"/>
  <c r="AB40"/>
  <c r="AB39"/>
  <c r="AB33"/>
  <c r="AB31"/>
  <c r="L53"/>
  <c r="L52"/>
  <c r="L44"/>
  <c r="L43"/>
  <c r="R43" s="1"/>
  <c r="AL43" s="1"/>
  <c r="L41"/>
  <c r="L40"/>
  <c r="L39"/>
  <c r="L36"/>
  <c r="L35"/>
  <c r="L34"/>
  <c r="L33"/>
  <c r="L32"/>
  <c r="L31"/>
  <c r="L29"/>
  <c r="L28"/>
  <c r="L27"/>
  <c r="L22"/>
  <c r="L21"/>
  <c r="L20"/>
  <c r="L19"/>
  <c r="L18"/>
  <c r="L17"/>
  <c r="L37" l="1"/>
  <c r="AL51"/>
  <c r="L45"/>
  <c r="L54"/>
  <c r="L23"/>
  <c r="B25" i="7"/>
  <c r="B26" s="1"/>
  <c r="B29" s="1"/>
  <c r="B39" s="1"/>
  <c r="B42" s="1"/>
  <c r="F36" i="6"/>
  <c r="P45" i="4"/>
  <c r="N45"/>
  <c r="F37" i="6" l="1"/>
  <c r="F42" s="1"/>
  <c r="F45" s="1"/>
  <c r="J36"/>
  <c r="J37" s="1"/>
  <c r="L48" i="3"/>
  <c r="L58" s="1"/>
  <c r="A49" i="8"/>
  <c r="A6" i="9" l="1"/>
  <c r="A6" i="10" s="1"/>
  <c r="H13" i="39" l="1"/>
  <c r="H49" s="1"/>
  <c r="C97" i="28" l="1"/>
  <c r="C150" s="1"/>
  <c r="E97" l="1"/>
  <c r="E150" s="1"/>
  <c r="I97"/>
  <c r="I150" s="1"/>
  <c r="G97"/>
  <c r="G150" s="1"/>
  <c r="K97" l="1"/>
  <c r="K150" s="1"/>
  <c r="L42" i="10" l="1"/>
  <c r="N42" s="1"/>
  <c r="E42"/>
  <c r="L51" i="9"/>
  <c r="N51" s="1"/>
  <c r="C48" i="8"/>
  <c r="C41"/>
  <c r="C40"/>
  <c r="C39"/>
  <c r="C32"/>
  <c r="C31"/>
  <c r="C30"/>
  <c r="C29"/>
  <c r="C28"/>
  <c r="C24"/>
  <c r="C23"/>
  <c r="C22"/>
  <c r="C21"/>
  <c r="C20"/>
  <c r="C19"/>
  <c r="G42" i="10" l="1"/>
  <c r="C25" i="8"/>
  <c r="C42"/>
  <c r="C33"/>
  <c r="C36" l="1"/>
  <c r="C46"/>
  <c r="C49" s="1"/>
  <c r="AH53" i="3"/>
  <c r="AH52"/>
  <c r="D60" l="1"/>
  <c r="AE48" i="12" l="1"/>
  <c r="AE47"/>
  <c r="AE19"/>
  <c r="AD51" i="2" l="1"/>
  <c r="AD20"/>
  <c r="AD34"/>
  <c r="AE36" i="12"/>
  <c r="AE35"/>
  <c r="AE57"/>
  <c r="AE45"/>
  <c r="AE43"/>
  <c r="AE22"/>
  <c r="AE44"/>
  <c r="AE38"/>
  <c r="AE34"/>
  <c r="AE20"/>
  <c r="AE31"/>
  <c r="AE30"/>
  <c r="AE39"/>
  <c r="AE24"/>
  <c r="AE21"/>
  <c r="AE32"/>
  <c r="AE37"/>
  <c r="AE23"/>
  <c r="AE58"/>
  <c r="AD42" i="2" l="1"/>
  <c r="AE26" i="12"/>
  <c r="AE60"/>
  <c r="P25" i="7"/>
  <c r="P24"/>
  <c r="P23"/>
  <c r="P18"/>
  <c r="P19" s="1"/>
  <c r="H41"/>
  <c r="D41"/>
  <c r="P36" i="6"/>
  <c r="P37" s="1"/>
  <c r="P42" s="1"/>
  <c r="P45" s="1"/>
  <c r="P35"/>
  <c r="L41" i="7" l="1"/>
  <c r="P26"/>
  <c r="P29" s="1"/>
  <c r="P39" s="1"/>
  <c r="P42" s="1"/>
  <c r="AD45" i="2"/>
  <c r="AD55" s="1"/>
  <c r="AD59" s="1"/>
  <c r="AB60" i="3"/>
  <c r="L60"/>
  <c r="D19"/>
  <c r="D40"/>
  <c r="D21"/>
  <c r="D20"/>
  <c r="D31"/>
  <c r="D35"/>
  <c r="D41"/>
  <c r="D29"/>
  <c r="D18"/>
  <c r="D27"/>
  <c r="D33"/>
  <c r="D39"/>
  <c r="D53"/>
  <c r="D34"/>
  <c r="D32"/>
  <c r="D36"/>
  <c r="D52"/>
  <c r="L62" l="1"/>
  <c r="AL60"/>
  <c r="R60"/>
  <c r="D54"/>
  <c r="D37"/>
  <c r="D45" s="1"/>
  <c r="H25" i="7" l="1"/>
  <c r="H18"/>
  <c r="H19" s="1"/>
  <c r="H23" l="1"/>
  <c r="H26" s="1"/>
  <c r="H29" s="1"/>
  <c r="H39" s="1"/>
  <c r="H42" s="1"/>
  <c r="D25" l="1"/>
  <c r="D24"/>
  <c r="D23"/>
  <c r="D18"/>
  <c r="D19" s="1"/>
  <c r="D26" l="1"/>
  <c r="D29" s="1"/>
  <c r="D39" s="1"/>
  <c r="D42" s="1"/>
  <c r="H36" i="6" l="1"/>
  <c r="L36" s="1"/>
  <c r="H35"/>
  <c r="Y29" i="25"/>
  <c r="H27" i="6"/>
  <c r="H26"/>
  <c r="AC14" i="25"/>
  <c r="H44" i="6" s="1"/>
  <c r="L35" l="1"/>
  <c r="L37" s="1"/>
  <c r="H37"/>
  <c r="H25"/>
  <c r="H18"/>
  <c r="H29" l="1"/>
  <c r="H21"/>
  <c r="D28"/>
  <c r="L28" s="1"/>
  <c r="D26"/>
  <c r="L26" s="1"/>
  <c r="D20"/>
  <c r="L20" s="1"/>
  <c r="D19"/>
  <c r="L19" s="1"/>
  <c r="AB16" i="24"/>
  <c r="D44" i="6" s="1"/>
  <c r="L44" s="1"/>
  <c r="H32" l="1"/>
  <c r="H42" s="1"/>
  <c r="H45" s="1"/>
  <c r="D27"/>
  <c r="L27" s="1"/>
  <c r="D25"/>
  <c r="D18"/>
  <c r="D29" l="1"/>
  <c r="L25"/>
  <c r="L29" s="1"/>
  <c r="D21"/>
  <c r="L18"/>
  <c r="D32" l="1"/>
  <c r="D42" s="1"/>
  <c r="D45" s="1"/>
  <c r="AB44" i="3" l="1"/>
  <c r="AB35"/>
  <c r="AB28"/>
  <c r="AB36"/>
  <c r="AB22"/>
  <c r="AB34" l="1"/>
  <c r="AB53"/>
  <c r="AB32"/>
  <c r="AB21"/>
  <c r="AB18"/>
  <c r="AB19"/>
  <c r="AB29"/>
  <c r="AB52"/>
  <c r="AB20"/>
  <c r="AB27"/>
  <c r="AB23" l="1"/>
  <c r="AB37"/>
  <c r="AB45" s="1"/>
  <c r="AB54"/>
  <c r="AJ15" i="21"/>
  <c r="AL15" s="1"/>
  <c r="R48" i="2" l="1"/>
  <c r="R30"/>
  <c r="AD33" i="3" s="1"/>
  <c r="R37" i="2"/>
  <c r="AD39" i="3" s="1"/>
  <c r="R36" i="2"/>
  <c r="R28"/>
  <c r="AD31" i="3" s="1"/>
  <c r="R38" i="2"/>
  <c r="AB48" i="3"/>
  <c r="AB58" s="1"/>
  <c r="AB62" s="1"/>
  <c r="R50" i="2"/>
  <c r="R41"/>
  <c r="R33"/>
  <c r="R32"/>
  <c r="R31"/>
  <c r="R29"/>
  <c r="R26"/>
  <c r="R24"/>
  <c r="R19"/>
  <c r="R18"/>
  <c r="R17"/>
  <c r="R16"/>
  <c r="L25" i="10" l="1"/>
  <c r="X48" i="2"/>
  <c r="AD51" i="3"/>
  <c r="AN51" s="1"/>
  <c r="L31" i="10"/>
  <c r="N31" s="1"/>
  <c r="L32"/>
  <c r="N32" s="1"/>
  <c r="AD40" i="3"/>
  <c r="AD20"/>
  <c r="AD22"/>
  <c r="AD19"/>
  <c r="AD53"/>
  <c r="AD21"/>
  <c r="AD29"/>
  <c r="L34" i="10"/>
  <c r="N34" s="1"/>
  <c r="AD44" i="3"/>
  <c r="AD27"/>
  <c r="AD36"/>
  <c r="AD34"/>
  <c r="AD32"/>
  <c r="AD35"/>
  <c r="L23" i="10"/>
  <c r="N23" s="1"/>
  <c r="L22"/>
  <c r="N22" s="1"/>
  <c r="L21"/>
  <c r="N21" s="1"/>
  <c r="L24"/>
  <c r="N24" s="1"/>
  <c r="L35"/>
  <c r="N35" s="1"/>
  <c r="R15" i="2"/>
  <c r="R20" s="1"/>
  <c r="R49"/>
  <c r="R51" s="1"/>
  <c r="R25"/>
  <c r="R34" s="1"/>
  <c r="R42" s="1"/>
  <c r="AJ29" i="21"/>
  <c r="R45" i="2" l="1"/>
  <c r="R55" s="1"/>
  <c r="R59" s="1"/>
  <c r="N25" i="10"/>
  <c r="E39" i="8"/>
  <c r="G39" s="1"/>
  <c r="AD18" i="3"/>
  <c r="AD52"/>
  <c r="AD28"/>
  <c r="AD37" s="1"/>
  <c r="AD45" s="1"/>
  <c r="L26" i="10"/>
  <c r="N26" s="1"/>
  <c r="L20"/>
  <c r="AJ43" i="21"/>
  <c r="AJ50" s="1"/>
  <c r="AL50" s="1"/>
  <c r="AD67"/>
  <c r="AL67" s="1"/>
  <c r="AL29"/>
  <c r="AJ53" l="1"/>
  <c r="AL53" s="1"/>
  <c r="N20" i="10"/>
  <c r="N27" s="1"/>
  <c r="L27"/>
  <c r="AD54" i="3"/>
  <c r="AD23"/>
  <c r="AD48" s="1"/>
  <c r="AL43" i="21"/>
  <c r="AD58" i="3" l="1"/>
  <c r="AD62" s="1"/>
  <c r="N50" i="2" l="1"/>
  <c r="N49"/>
  <c r="N40"/>
  <c r="X40" s="1"/>
  <c r="N37"/>
  <c r="N19"/>
  <c r="N18"/>
  <c r="N17"/>
  <c r="N15"/>
  <c r="N14"/>
  <c r="N42" l="1"/>
  <c r="E26" i="10"/>
  <c r="G26" s="1"/>
  <c r="N51" i="2"/>
  <c r="N20"/>
  <c r="AI40"/>
  <c r="AG40"/>
  <c r="N52" i="3"/>
  <c r="N40"/>
  <c r="N43"/>
  <c r="T43" s="1"/>
  <c r="AN43" s="1"/>
  <c r="Z33"/>
  <c r="Z40"/>
  <c r="Z29"/>
  <c r="Z22"/>
  <c r="N21"/>
  <c r="E23" i="10"/>
  <c r="G23" s="1"/>
  <c r="N20" i="3"/>
  <c r="E22" i="10"/>
  <c r="G22" s="1"/>
  <c r="N18" i="3"/>
  <c r="E20" i="10"/>
  <c r="G20" s="1"/>
  <c r="N17" i="3"/>
  <c r="E19" i="10"/>
  <c r="N22" i="3"/>
  <c r="E24" i="10"/>
  <c r="G24" s="1"/>
  <c r="N53" i="3"/>
  <c r="E35" i="10"/>
  <c r="Z34" i="3"/>
  <c r="Z53"/>
  <c r="Z54" s="1"/>
  <c r="X54"/>
  <c r="Z36"/>
  <c r="X37"/>
  <c r="X45" s="1"/>
  <c r="Z27"/>
  <c r="E33" i="10"/>
  <c r="E31"/>
  <c r="G31" s="1"/>
  <c r="AA46" i="20"/>
  <c r="AA49" s="1"/>
  <c r="Z28" i="3"/>
  <c r="Z39"/>
  <c r="Z32"/>
  <c r="Z31"/>
  <c r="N45" l="1"/>
  <c r="N45" i="2"/>
  <c r="N55" s="1"/>
  <c r="N59" s="1"/>
  <c r="E31" i="8"/>
  <c r="G31" s="1"/>
  <c r="G33" i="10"/>
  <c r="G19"/>
  <c r="G27" s="1"/>
  <c r="E27"/>
  <c r="G35"/>
  <c r="E36"/>
  <c r="G36" s="1"/>
  <c r="N23" i="3"/>
  <c r="N54"/>
  <c r="Z21"/>
  <c r="Z23" s="1"/>
  <c r="Z35"/>
  <c r="Z37" s="1"/>
  <c r="Z41"/>
  <c r="X23"/>
  <c r="X48" s="1"/>
  <c r="X58" s="1"/>
  <c r="X62" s="1"/>
  <c r="N48" l="1"/>
  <c r="N58" s="1"/>
  <c r="N62" s="1"/>
  <c r="E40" i="10"/>
  <c r="E43" s="1"/>
  <c r="G43" s="1"/>
  <c r="Z45" i="3"/>
  <c r="Z48" s="1"/>
  <c r="Z58" s="1"/>
  <c r="G40" i="10" l="1"/>
  <c r="V49" i="2" l="1"/>
  <c r="V50"/>
  <c r="V51" l="1"/>
  <c r="J50"/>
  <c r="J49"/>
  <c r="J51" l="1"/>
  <c r="L30" i="9"/>
  <c r="N30" s="1"/>
  <c r="L44"/>
  <c r="N44" s="1"/>
  <c r="E40" i="8" l="1"/>
  <c r="G40" s="1"/>
  <c r="R28" i="3" l="1"/>
  <c r="AL28" s="1"/>
  <c r="R34"/>
  <c r="AL34" s="1"/>
  <c r="R36"/>
  <c r="AL36" s="1"/>
  <c r="R53"/>
  <c r="AL53" s="1"/>
  <c r="R19"/>
  <c r="AL19" s="1"/>
  <c r="R29"/>
  <c r="AL29" s="1"/>
  <c r="R33"/>
  <c r="AL33" s="1"/>
  <c r="R35"/>
  <c r="AL35" s="1"/>
  <c r="R40"/>
  <c r="AL40" s="1"/>
  <c r="J52"/>
  <c r="R18"/>
  <c r="AL18" s="1"/>
  <c r="R32"/>
  <c r="AL32" s="1"/>
  <c r="R20"/>
  <c r="AL20" s="1"/>
  <c r="R31"/>
  <c r="AL31" s="1"/>
  <c r="R44"/>
  <c r="AL44" s="1"/>
  <c r="J29"/>
  <c r="J27"/>
  <c r="J32"/>
  <c r="J33"/>
  <c r="J35"/>
  <c r="J28"/>
  <c r="J20"/>
  <c r="J31"/>
  <c r="R52" l="1"/>
  <c r="H54"/>
  <c r="R27"/>
  <c r="H37"/>
  <c r="J17"/>
  <c r="J44"/>
  <c r="T44" s="1"/>
  <c r="AN44" s="1"/>
  <c r="J18"/>
  <c r="V41" i="2"/>
  <c r="V17"/>
  <c r="V29"/>
  <c r="V32"/>
  <c r="V16"/>
  <c r="V25"/>
  <c r="V28"/>
  <c r="V14"/>
  <c r="V37"/>
  <c r="J30"/>
  <c r="V30"/>
  <c r="V24"/>
  <c r="V31"/>
  <c r="J26"/>
  <c r="V26"/>
  <c r="V33"/>
  <c r="V15"/>
  <c r="J32"/>
  <c r="J53" i="3"/>
  <c r="R41"/>
  <c r="AL41" s="1"/>
  <c r="R39"/>
  <c r="AL39" s="1"/>
  <c r="R21"/>
  <c r="AL21" s="1"/>
  <c r="R22"/>
  <c r="AL22" s="1"/>
  <c r="J34"/>
  <c r="V18" i="2"/>
  <c r="J19" i="3"/>
  <c r="J36"/>
  <c r="J40"/>
  <c r="H45" l="1"/>
  <c r="J54"/>
  <c r="R54"/>
  <c r="AL52"/>
  <c r="AL54" s="1"/>
  <c r="R37"/>
  <c r="R45" s="1"/>
  <c r="AL27"/>
  <c r="AL37" s="1"/>
  <c r="AL45" s="1"/>
  <c r="J37"/>
  <c r="H23"/>
  <c r="V34" i="2"/>
  <c r="J22" i="3"/>
  <c r="J21"/>
  <c r="J15" i="2"/>
  <c r="J16"/>
  <c r="J37"/>
  <c r="J31"/>
  <c r="J14"/>
  <c r="J29"/>
  <c r="J28"/>
  <c r="J17"/>
  <c r="V38"/>
  <c r="C32" i="12"/>
  <c r="AB32" s="1"/>
  <c r="C30"/>
  <c r="C34"/>
  <c r="AB34" s="1"/>
  <c r="C35"/>
  <c r="AB35" s="1"/>
  <c r="V19" i="2"/>
  <c r="V20" s="1"/>
  <c r="V36"/>
  <c r="C37" i="12"/>
  <c r="AB37" s="1"/>
  <c r="C36"/>
  <c r="AB36" s="1"/>
  <c r="C31"/>
  <c r="AB31" s="1"/>
  <c r="C38"/>
  <c r="AB38" s="1"/>
  <c r="J33" i="2"/>
  <c r="J24"/>
  <c r="J41"/>
  <c r="X41" s="1"/>
  <c r="J39" i="3"/>
  <c r="J41"/>
  <c r="J25" i="2"/>
  <c r="AB30" i="12" l="1"/>
  <c r="J34" i="2"/>
  <c r="H48" i="3"/>
  <c r="H58" s="1"/>
  <c r="H62" s="1"/>
  <c r="V42" i="2"/>
  <c r="V45" s="1"/>
  <c r="V55" s="1"/>
  <c r="V59" s="1"/>
  <c r="J45" i="3"/>
  <c r="J23"/>
  <c r="AG41" i="2"/>
  <c r="AI41"/>
  <c r="L38" i="9"/>
  <c r="N38" s="1"/>
  <c r="L21"/>
  <c r="N21" s="1"/>
  <c r="L20"/>
  <c r="N20" s="1"/>
  <c r="J36" i="2"/>
  <c r="L19" i="9"/>
  <c r="N19" s="1"/>
  <c r="L22"/>
  <c r="N22" s="1"/>
  <c r="J19" i="2"/>
  <c r="J38"/>
  <c r="J18"/>
  <c r="J20" s="1"/>
  <c r="J45" l="1"/>
  <c r="J55" s="1"/>
  <c r="J59" s="1"/>
  <c r="J42"/>
  <c r="E32" i="8"/>
  <c r="G32" s="1"/>
  <c r="J48" i="3"/>
  <c r="J58" s="1"/>
  <c r="J62" s="1"/>
  <c r="L35" i="9"/>
  <c r="N35" s="1"/>
  <c r="L36"/>
  <c r="N36" s="1"/>
  <c r="L24"/>
  <c r="N24" s="1"/>
  <c r="L23"/>
  <c r="N23" s="1"/>
  <c r="N31" l="1"/>
  <c r="L31"/>
  <c r="E40"/>
  <c r="G40" s="1"/>
  <c r="F38" i="2"/>
  <c r="F37"/>
  <c r="X37" s="1"/>
  <c r="F36"/>
  <c r="X36" s="1"/>
  <c r="F33"/>
  <c r="X33" s="1"/>
  <c r="F32"/>
  <c r="X32" s="1"/>
  <c r="F31"/>
  <c r="X31" s="1"/>
  <c r="F30"/>
  <c r="X30" s="1"/>
  <c r="F29"/>
  <c r="X29" s="1"/>
  <c r="F28"/>
  <c r="X28" s="1"/>
  <c r="F19"/>
  <c r="F18"/>
  <c r="F17"/>
  <c r="F15"/>
  <c r="E20" i="9" s="1"/>
  <c r="AG33" i="2" l="1"/>
  <c r="AI33"/>
  <c r="X19"/>
  <c r="X38"/>
  <c r="AI37"/>
  <c r="AG37"/>
  <c r="AG36"/>
  <c r="AI36"/>
  <c r="AI32"/>
  <c r="AG32"/>
  <c r="AG31"/>
  <c r="AI31"/>
  <c r="AI30"/>
  <c r="AG30"/>
  <c r="AI29"/>
  <c r="AG29"/>
  <c r="AG28"/>
  <c r="AI28"/>
  <c r="X18"/>
  <c r="X17"/>
  <c r="X15"/>
  <c r="F16"/>
  <c r="F24"/>
  <c r="E51" i="9"/>
  <c r="G51" s="1"/>
  <c r="F25" i="2"/>
  <c r="F36" i="3"/>
  <c r="T36" s="1"/>
  <c r="AN36" s="1"/>
  <c r="E41" i="9"/>
  <c r="F50" i="2"/>
  <c r="F49"/>
  <c r="F41" i="3"/>
  <c r="T41" s="1"/>
  <c r="AN41" s="1"/>
  <c r="E36" i="9"/>
  <c r="F40" i="3"/>
  <c r="T40" s="1"/>
  <c r="AN40" s="1"/>
  <c r="F39"/>
  <c r="T39" s="1"/>
  <c r="AN39" s="1"/>
  <c r="E35" i="9"/>
  <c r="F35" i="3"/>
  <c r="T35" s="1"/>
  <c r="AN35" s="1"/>
  <c r="F34"/>
  <c r="T34" s="1"/>
  <c r="AN34" s="1"/>
  <c r="F33"/>
  <c r="T33" s="1"/>
  <c r="AN33" s="1"/>
  <c r="F32"/>
  <c r="T32" s="1"/>
  <c r="AN32" s="1"/>
  <c r="F31"/>
  <c r="T31" s="1"/>
  <c r="AN31" s="1"/>
  <c r="E24" i="9"/>
  <c r="F22" i="3"/>
  <c r="T22" s="1"/>
  <c r="AN22" s="1"/>
  <c r="F21"/>
  <c r="T21" s="1"/>
  <c r="AN21" s="1"/>
  <c r="E23" i="9"/>
  <c r="E22"/>
  <c r="F20" i="3"/>
  <c r="T20" s="1"/>
  <c r="AN20" s="1"/>
  <c r="E21" i="9"/>
  <c r="F18" i="3"/>
  <c r="T18" s="1"/>
  <c r="AN18" s="1"/>
  <c r="F51" i="2" l="1"/>
  <c r="X24"/>
  <c r="AI24" s="1"/>
  <c r="E24" i="8"/>
  <c r="G24" s="1"/>
  <c r="G24" i="9"/>
  <c r="AI19" i="2"/>
  <c r="AG19"/>
  <c r="X50"/>
  <c r="E41" i="8"/>
  <c r="E42" s="1"/>
  <c r="G41" i="9"/>
  <c r="X49" i="2"/>
  <c r="E30" i="8"/>
  <c r="G30" s="1"/>
  <c r="G36" i="9"/>
  <c r="AI38" i="2"/>
  <c r="AG38"/>
  <c r="E29" i="8"/>
  <c r="G29" s="1"/>
  <c r="G35" i="9"/>
  <c r="F28" i="3"/>
  <c r="T28" s="1"/>
  <c r="AN28" s="1"/>
  <c r="X25" i="2"/>
  <c r="AG18"/>
  <c r="AI18"/>
  <c r="E23" i="8"/>
  <c r="G23" s="1"/>
  <c r="G23" i="9"/>
  <c r="E22" i="8"/>
  <c r="G22" s="1"/>
  <c r="G22" i="9"/>
  <c r="AI17" i="2"/>
  <c r="AG17"/>
  <c r="E21" i="8"/>
  <c r="G21" s="1"/>
  <c r="G21" i="9"/>
  <c r="X16" i="2"/>
  <c r="E20" i="8"/>
  <c r="G20" s="1"/>
  <c r="G20" i="9"/>
  <c r="AG15" i="2"/>
  <c r="AI15"/>
  <c r="E48" i="8"/>
  <c r="G48" s="1"/>
  <c r="T60" i="3"/>
  <c r="F19"/>
  <c r="T19" s="1"/>
  <c r="AN19" s="1"/>
  <c r="F27"/>
  <c r="F26" i="2"/>
  <c r="F34" s="1"/>
  <c r="F42" s="1"/>
  <c r="F53" i="3"/>
  <c r="T53" s="1"/>
  <c r="AN53" s="1"/>
  <c r="F52"/>
  <c r="AG24" i="2" l="1"/>
  <c r="AG50"/>
  <c r="AI50" s="1"/>
  <c r="G41" i="8"/>
  <c r="G42" s="1"/>
  <c r="AG49" i="2"/>
  <c r="AI49" s="1"/>
  <c r="X51"/>
  <c r="F54" i="3"/>
  <c r="T52"/>
  <c r="F29"/>
  <c r="T29" s="1"/>
  <c r="AN29" s="1"/>
  <c r="X26" i="2"/>
  <c r="AG25"/>
  <c r="AI25"/>
  <c r="AC62" i="14"/>
  <c r="AC64" s="1"/>
  <c r="T27" i="3"/>
  <c r="AI16" i="2"/>
  <c r="AG16"/>
  <c r="F37" i="3" l="1"/>
  <c r="F45" s="1"/>
  <c r="AG51" i="2"/>
  <c r="AI51" s="1"/>
  <c r="AN52" i="3"/>
  <c r="AN54" s="1"/>
  <c r="T54"/>
  <c r="AG26" i="2"/>
  <c r="AG34" s="1"/>
  <c r="AG42" s="1"/>
  <c r="AI26"/>
  <c r="X34"/>
  <c r="T37" i="3"/>
  <c r="T45" s="1"/>
  <c r="AN27"/>
  <c r="AN37" s="1"/>
  <c r="AN45" s="1"/>
  <c r="AE41" i="12"/>
  <c r="AE50" s="1"/>
  <c r="AE53" s="1"/>
  <c r="AE64" s="1"/>
  <c r="AB16"/>
  <c r="AH16" s="1"/>
  <c r="AJ16" s="1"/>
  <c r="AE66" l="1"/>
  <c r="AI34" i="2"/>
  <c r="X42"/>
  <c r="J25" i="7" l="1"/>
  <c r="L24"/>
  <c r="J24"/>
  <c r="L23"/>
  <c r="J23"/>
  <c r="J26" s="1"/>
  <c r="L18"/>
  <c r="L19" s="1"/>
  <c r="J18"/>
  <c r="J19" s="1"/>
  <c r="L15"/>
  <c r="H15"/>
  <c r="L14"/>
  <c r="H14"/>
  <c r="P14" s="1"/>
  <c r="J29" l="1"/>
  <c r="J39" s="1"/>
  <c r="J42" s="1"/>
  <c r="L26"/>
  <c r="L29" s="1"/>
  <c r="L39" s="1"/>
  <c r="L42" s="1"/>
  <c r="L15" i="6"/>
  <c r="J15"/>
  <c r="H15"/>
  <c r="F15"/>
  <c r="L14"/>
  <c r="H14"/>
  <c r="P14" s="1"/>
  <c r="L21" l="1"/>
  <c r="L32" s="1"/>
  <c r="L42" s="1"/>
  <c r="L45" s="1"/>
  <c r="J21"/>
  <c r="J32" s="1"/>
  <c r="J42" s="1"/>
  <c r="J45" s="1"/>
  <c r="AF54" i="3"/>
  <c r="AF58" s="1"/>
  <c r="AF62" s="1"/>
  <c r="AH54"/>
  <c r="AH58" s="1"/>
  <c r="AH62" s="1"/>
  <c r="AN15"/>
  <c r="AL15"/>
  <c r="AB15"/>
  <c r="Z15"/>
  <c r="X15"/>
  <c r="T15"/>
  <c r="R15"/>
  <c r="N15"/>
  <c r="L15"/>
  <c r="AF15" s="1"/>
  <c r="J15"/>
  <c r="AH15" s="1"/>
  <c r="H15"/>
  <c r="AN14"/>
  <c r="AF14"/>
  <c r="Z14"/>
  <c r="T14"/>
  <c r="N14"/>
  <c r="J14"/>
  <c r="AD14" s="1"/>
  <c r="Z62" l="1"/>
  <c r="AN60"/>
  <c r="AH14"/>
  <c r="AD15"/>
  <c r="C58" i="12" l="1"/>
  <c r="AB58" s="1"/>
  <c r="C57"/>
  <c r="AG48" i="2"/>
  <c r="C48" i="12"/>
  <c r="AB48" s="1"/>
  <c r="C47"/>
  <c r="AB47" s="1"/>
  <c r="C45"/>
  <c r="AB45" s="1"/>
  <c r="C44"/>
  <c r="AB44" s="1"/>
  <c r="C43"/>
  <c r="AB43" s="1"/>
  <c r="AI42" i="2"/>
  <c r="C39" i="12"/>
  <c r="AH38"/>
  <c r="AJ38" s="1"/>
  <c r="AH37"/>
  <c r="AJ37" s="1"/>
  <c r="AH36"/>
  <c r="AJ36" s="1"/>
  <c r="AH35"/>
  <c r="AJ35" s="1"/>
  <c r="AH34"/>
  <c r="AJ34" s="1"/>
  <c r="AH32"/>
  <c r="AJ32" s="1"/>
  <c r="AH31"/>
  <c r="AJ31" s="1"/>
  <c r="C24"/>
  <c r="AB24" s="1"/>
  <c r="C23"/>
  <c r="AB23" s="1"/>
  <c r="C22"/>
  <c r="AB22" s="1"/>
  <c r="C21"/>
  <c r="AB21" s="1"/>
  <c r="C20"/>
  <c r="AB20" s="1"/>
  <c r="V12" i="2"/>
  <c r="P12"/>
  <c r="N12"/>
  <c r="L12"/>
  <c r="J12"/>
  <c r="H12"/>
  <c r="AD11"/>
  <c r="X11"/>
  <c r="N11"/>
  <c r="J11"/>
  <c r="R11" s="1"/>
  <c r="AB57" i="12" l="1"/>
  <c r="AB60" s="1"/>
  <c r="C60"/>
  <c r="AB39"/>
  <c r="AB41" s="1"/>
  <c r="AB50" s="1"/>
  <c r="C41"/>
  <c r="C50" s="1"/>
  <c r="AH21"/>
  <c r="AJ21" s="1"/>
  <c r="AH24"/>
  <c r="AJ24" s="1"/>
  <c r="AH45"/>
  <c r="AJ45" s="1"/>
  <c r="AH20"/>
  <c r="AJ20" s="1"/>
  <c r="AH22"/>
  <c r="AJ22" s="1"/>
  <c r="AH44"/>
  <c r="AJ44" s="1"/>
  <c r="AH47"/>
  <c r="AJ47" s="1"/>
  <c r="AH23"/>
  <c r="AJ23" s="1"/>
  <c r="AH48"/>
  <c r="AJ48" s="1"/>
  <c r="AH43"/>
  <c r="AJ43" s="1"/>
  <c r="AH58"/>
  <c r="AJ58" s="1"/>
  <c r="AH30"/>
  <c r="R12" i="2"/>
  <c r="AH57" i="12" l="1"/>
  <c r="AJ57" s="1"/>
  <c r="AJ30"/>
  <c r="AH39"/>
  <c r="AJ39" s="1"/>
  <c r="E34" i="9"/>
  <c r="L30" i="10"/>
  <c r="L34" i="9"/>
  <c r="N34" s="1"/>
  <c r="AH60" i="12" l="1"/>
  <c r="AJ60" s="1"/>
  <c r="N30" i="10"/>
  <c r="L36"/>
  <c r="N45" i="9"/>
  <c r="L45"/>
  <c r="L49" s="1"/>
  <c r="E45"/>
  <c r="G45" s="1"/>
  <c r="G34"/>
  <c r="AH41" i="12"/>
  <c r="AJ41" s="1"/>
  <c r="AH50"/>
  <c r="AJ50" s="1"/>
  <c r="E28" i="8"/>
  <c r="N36" i="10" l="1"/>
  <c r="L40"/>
  <c r="N49" i="9"/>
  <c r="L52"/>
  <c r="N52" s="1"/>
  <c r="G28" i="8"/>
  <c r="E33"/>
  <c r="F14" i="2"/>
  <c r="D17" i="3"/>
  <c r="X14" i="2" l="1"/>
  <c r="F20"/>
  <c r="F45" s="1"/>
  <c r="F55" s="1"/>
  <c r="F59" s="1"/>
  <c r="N40" i="10"/>
  <c r="L43"/>
  <c r="N43" s="1"/>
  <c r="D23" i="3"/>
  <c r="D48" s="1"/>
  <c r="D58" s="1"/>
  <c r="D62" s="1"/>
  <c r="R17"/>
  <c r="G33" i="8"/>
  <c r="C19" i="12"/>
  <c r="F17" i="3"/>
  <c r="E19" i="9"/>
  <c r="AI62" i="14"/>
  <c r="AK62" s="1"/>
  <c r="AG14" i="2" l="1"/>
  <c r="AG20" s="1"/>
  <c r="AI14"/>
  <c r="C26" i="12"/>
  <c r="C53" s="1"/>
  <c r="C64" s="1"/>
  <c r="C66" s="1"/>
  <c r="AB19"/>
  <c r="AB26" s="1"/>
  <c r="AB53" s="1"/>
  <c r="AB64" s="1"/>
  <c r="AB66" s="1"/>
  <c r="X20" i="2"/>
  <c r="X45" s="1"/>
  <c r="AI45" s="1"/>
  <c r="R23" i="3"/>
  <c r="R48" s="1"/>
  <c r="R58" s="1"/>
  <c r="R62" s="1"/>
  <c r="AL17"/>
  <c r="AL23" s="1"/>
  <c r="AL48" s="1"/>
  <c r="AL58" s="1"/>
  <c r="AL62" s="1"/>
  <c r="F23"/>
  <c r="F48" s="1"/>
  <c r="F58" s="1"/>
  <c r="F62" s="1"/>
  <c r="T17"/>
  <c r="E19" i="8"/>
  <c r="E25" s="1"/>
  <c r="E46" s="1"/>
  <c r="E31" i="9"/>
  <c r="E49" s="1"/>
  <c r="E52" s="1"/>
  <c r="G19"/>
  <c r="AI64" i="14"/>
  <c r="AK64" s="1"/>
  <c r="AH19" i="12" l="1"/>
  <c r="AJ19" s="1"/>
  <c r="AI20" i="2"/>
  <c r="G19" i="8"/>
  <c r="AG45" i="2"/>
  <c r="AG55" s="1"/>
  <c r="AG59" s="1"/>
  <c r="X55"/>
  <c r="X59" s="1"/>
  <c r="AI59" s="1"/>
  <c r="G31" i="9"/>
  <c r="AN17" i="3"/>
  <c r="AN23" s="1"/>
  <c r="AN48" s="1"/>
  <c r="AN58" s="1"/>
  <c r="AN62" s="1"/>
  <c r="T23"/>
  <c r="T48" s="1"/>
  <c r="T58" s="1"/>
  <c r="T62" s="1"/>
  <c r="G25" i="8"/>
  <c r="E36"/>
  <c r="AH26" i="12"/>
  <c r="AJ26" s="1"/>
  <c r="AI55" i="2" l="1"/>
  <c r="G49" i="9"/>
  <c r="G52"/>
  <c r="G36" i="8"/>
  <c r="G46" l="1"/>
  <c r="E49"/>
  <c r="G49" s="1"/>
  <c r="AH53" i="12"/>
  <c r="AJ53" s="1"/>
  <c r="AH64" l="1"/>
  <c r="AJ64" s="1"/>
  <c r="AH66" l="1"/>
  <c r="AJ66" s="1"/>
</calcChain>
</file>

<file path=xl/sharedStrings.xml><?xml version="1.0" encoding="utf-8"?>
<sst xmlns="http://schemas.openxmlformats.org/spreadsheetml/2006/main" count="3513" uniqueCount="1828">
  <si>
    <t>STATE OF NEW YORK</t>
  </si>
  <si>
    <t>GOVERNMENTAL FUNDS</t>
  </si>
  <si>
    <t xml:space="preserve">CASH RECEIPTS, DISBURSEMENTS AND CHANGES IN FUND BALANCES  </t>
  </si>
  <si>
    <t>EXHIBIT A</t>
  </si>
  <si>
    <t xml:space="preserve">GENERAL </t>
  </si>
  <si>
    <t xml:space="preserve">SPECIAL REVENUE </t>
  </si>
  <si>
    <t xml:space="preserve">DEBT SERVICE </t>
  </si>
  <si>
    <t xml:space="preserve">CAPITAL PROJECTS </t>
  </si>
  <si>
    <t xml:space="preserve">                        TOTAL GOVERNMENTAL FUNDS                                             YEAR OVER YEAR</t>
  </si>
  <si>
    <t>SPECIAL</t>
  </si>
  <si>
    <t>CAPITAL</t>
  </si>
  <si>
    <t>MONTH OF</t>
  </si>
  <si>
    <t>$ Increase/</t>
  </si>
  <si>
    <t>% Increase/</t>
  </si>
  <si>
    <t>FUND</t>
  </si>
  <si>
    <t>REVENUE</t>
  </si>
  <si>
    <t>SERVICE</t>
  </si>
  <si>
    <t>PROJECTS</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</si>
  <si>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</si>
  <si>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</si>
  <si>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</si>
  <si>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</si>
  <si>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</si>
  <si>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</si>
  <si>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</si>
  <si>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</si>
  <si>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</si>
  <si>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</si>
  <si>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</si>
  <si>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</si>
  <si>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</si>
  <si>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</si>
  <si>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</si>
  <si>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</si>
  <si>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</si>
  <si>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</si>
  <si>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</si>
  <si>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</si>
  <si>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</si>
  <si>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</si>
  <si>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</si>
  <si>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</si>
  <si>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</si>
  <si>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</si>
  <si>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</si>
  <si>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</si>
  <si>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</si>
  <si>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</si>
  <si>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</si>
  <si>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</si>
  <si>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</si>
  <si>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</si>
  <si>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</si>
  <si>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</si>
  <si>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</si>
  <si>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</si>
  <si>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</si>
  <si>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</si>
  <si>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</si>
  <si>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</si>
  <si>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</si>
  <si>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</si>
  <si>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</si>
  <si>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CASH RECEIPTS, DISBURSEMENTS AND CHANGES IN FUND BALANCES </t>
  </si>
  <si>
    <t xml:space="preserve">CLASSIFIED BY STATE, FEDERAL SUPPORT AND CAPITAL SPENDING (*) </t>
  </si>
  <si>
    <t xml:space="preserve">EXHIBIT A </t>
  </si>
  <si>
    <t>SUPPLEMENTAL</t>
  </si>
  <si>
    <t>STATE OPERATING FUNDS</t>
  </si>
  <si>
    <t xml:space="preserve">TOTAL </t>
  </si>
  <si>
    <t>FEDERAL</t>
  </si>
  <si>
    <t>SPECIAL REVENUE</t>
  </si>
  <si>
    <t xml:space="preserve">STATE SPECIAL REVENUE </t>
  </si>
  <si>
    <t xml:space="preserve"> STATE OPERATING FUNDS</t>
  </si>
  <si>
    <t>ELIMINATIONS</t>
  </si>
  <si>
    <t xml:space="preserve">  GOVERNMENTAL FUNDS                ]          YEAR OVER YEAR</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</si>
  <si>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</si>
  <si>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</si>
  <si>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</si>
  <si>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</si>
  <si>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</si>
  <si>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</si>
  <si>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</si>
  <si>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</si>
  <si>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</si>
  <si>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</si>
  <si>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</si>
  <si>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</si>
  <si>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</si>
  <si>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</si>
  <si>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</si>
  <si>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</si>
  <si>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</si>
  <si>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</si>
  <si>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</si>
  <si>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</si>
  <si>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</si>
  <si>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</si>
  <si>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</si>
  <si>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</si>
  <si>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</si>
  <si>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</si>
  <si>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</si>
  <si>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ALL GOVERNMENTAL FUNDS</t>
  </si>
  <si>
    <t>Actual</t>
  </si>
  <si>
    <t>(Under)</t>
  </si>
  <si>
    <t>Financial Plan (*)</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</si>
  <si>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</si>
  <si>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</si>
  <si>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</si>
  <si>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</si>
  <si>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</si>
  <si>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</si>
  <si>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</si>
  <si>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</si>
  <si>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</si>
  <si>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</si>
  <si>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</si>
  <si>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</si>
  <si>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</si>
  <si>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</si>
  <si>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</si>
  <si>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</si>
  <si>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</si>
  <si>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</si>
  <si>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</si>
  <si>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</si>
  <si>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</si>
  <si>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</si>
  <si>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Sales Tax in excess of LGAC / STRBF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</si>
  <si>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</si>
  <si>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</si>
  <si>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</si>
  <si>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</si>
  <si>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</si>
  <si>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</si>
  <si>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</si>
  <si>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</si>
  <si>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</si>
  <si>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</si>
  <si>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</si>
  <si>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</si>
  <si>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</si>
  <si>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</si>
  <si>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 xml:space="preserve">(**)    Includes transfers to the Department of Health Income Fund, the State University Income Fund and the Mental Hygiene Program Account representing payments </t>
  </si>
  <si>
    <t xml:space="preserve">          for patients residing in State-Operated Health, Mental Hygiene and State University facilities.</t>
  </si>
  <si>
    <t>DEBT SERVICE</t>
  </si>
  <si>
    <t>CAPITAL PROJECTS</t>
  </si>
  <si>
    <t xml:space="preserve">    Personal Income </t>
  </si>
  <si>
    <t>DEBT</t>
  </si>
  <si>
    <t>GOVERNMENTAL FUNDS (*)</t>
  </si>
  <si>
    <t xml:space="preserve">STATEMENT OF CASH FLOW </t>
  </si>
  <si>
    <t>FISCAL YEAR 2013-2014</t>
  </si>
  <si>
    <t>2013</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</si>
  <si>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</si>
  <si>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</si>
  <si>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</si>
  <si>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</si>
  <si>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</si>
  <si>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</si>
  <si>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</si>
  <si>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</si>
  <si>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</si>
  <si>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</si>
  <si>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</si>
  <si>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</si>
  <si>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</si>
  <si>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</si>
  <si>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</si>
  <si>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</si>
  <si>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</si>
  <si>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</si>
  <si>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</si>
  <si>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</si>
  <si>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</si>
  <si>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</si>
  <si>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</si>
  <si>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</si>
  <si>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</si>
  <si>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</si>
  <si>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</si>
  <si>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Personal Income Tax   </t>
  </si>
  <si>
    <t xml:space="preserve">   Consumption/Use Taxes </t>
  </si>
  <si>
    <t xml:space="preserve">   Business Taxes</t>
  </si>
  <si>
    <t xml:space="preserve">   Other Taxes</t>
  </si>
  <si>
    <t xml:space="preserve">   Miscellaneous Receipts </t>
  </si>
  <si>
    <t xml:space="preserve">   Federal Receipts</t>
  </si>
  <si>
    <t xml:space="preserve">          Total Receipts</t>
  </si>
  <si>
    <t xml:space="preserve">   Local Assistance Grants:</t>
  </si>
  <si>
    <t xml:space="preserve">             Total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</si>
  <si>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</si>
  <si>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</si>
  <si>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</si>
  <si>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</si>
  <si>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</si>
  <si>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</si>
  <si>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</si>
  <si>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</si>
  <si>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</si>
  <si>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</si>
  <si>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</si>
  <si>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</si>
  <si>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</si>
  <si>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</si>
  <si>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</si>
  <si>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</si>
  <si>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</si>
  <si>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SPECIAL REVENUE FUNDS - COMBINED</t>
  </si>
  <si>
    <t>EXHIBIT G</t>
  </si>
  <si>
    <t xml:space="preserve">   Personal Income Tax        </t>
  </si>
  <si>
    <t xml:space="preserve">   Business Taxes </t>
  </si>
  <si>
    <t xml:space="preserve">   Other Taxes </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</si>
  <si>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</si>
  <si>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</si>
  <si>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</si>
  <si>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</si>
  <si>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</si>
  <si>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</si>
  <si>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</si>
  <si>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STATEMENT OF RECEIPTS AND DISBURSEMENTS</t>
  </si>
  <si>
    <t>Intra-Fund</t>
  </si>
  <si>
    <t>Transfer</t>
  </si>
  <si>
    <t>Eliminations (*)</t>
  </si>
  <si>
    <t xml:space="preserve">   Transfers from Other Funds   </t>
  </si>
  <si>
    <t>(*)      Intra-Fund transfer eliminations represent transfers from Special Revenue-Federal funds.</t>
  </si>
  <si>
    <t>SPECIAL REVENUE FUNDS - FEDERAL</t>
  </si>
  <si>
    <t xml:space="preserve">   Consumption/Use Taxes</t>
  </si>
  <si>
    <t xml:space="preserve">   Miscellaneous Receipts</t>
  </si>
  <si>
    <t xml:space="preserve">      Non-Personal Service</t>
  </si>
  <si>
    <t xml:space="preserve">   Capital Projects</t>
  </si>
  <si>
    <t xml:space="preserve">   Transfers from Other Funds</t>
  </si>
  <si>
    <t xml:space="preserve">   Transfers to Other Funds</t>
  </si>
  <si>
    <t>(*)    Intra-Fund transfer eliminations represent transfers to Special Revenue-State funds.</t>
  </si>
  <si>
    <t>.</t>
  </si>
  <si>
    <t>DEBT SERVICE FUNDS</t>
  </si>
  <si>
    <t xml:space="preserve">        EXHIBIT H</t>
  </si>
  <si>
    <t>MARCH</t>
  </si>
  <si>
    <t xml:space="preserve">Beginning Fund Balance        </t>
  </si>
  <si>
    <t xml:space="preserve">   Personal Income Tax</t>
  </si>
  <si>
    <t xml:space="preserve">       Sales and Use</t>
  </si>
  <si>
    <t xml:space="preserve">             Total Receipts</t>
  </si>
  <si>
    <t xml:space="preserve">DISBURSEMENTS: </t>
  </si>
  <si>
    <t xml:space="preserve">   Debt Service, including payments on</t>
  </si>
  <si>
    <t xml:space="preserve">   financing agreements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</si>
  <si>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</si>
  <si>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</si>
  <si>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</si>
  <si>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</si>
  <si>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</si>
  <si>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</si>
  <si>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CAPITAL PROJECTS FUNDS - COMBINED</t>
  </si>
  <si>
    <t>EXHIBIT I</t>
  </si>
  <si>
    <t xml:space="preserve">RECEIPTS:  </t>
  </si>
  <si>
    <t xml:space="preserve">     Auto Rental   </t>
  </si>
  <si>
    <t xml:space="preserve">     Motor Fuel  </t>
  </si>
  <si>
    <t xml:space="preserve">     Highway Use  </t>
  </si>
  <si>
    <t xml:space="preserve">     Petroleum Business     </t>
  </si>
  <si>
    <t xml:space="preserve">     Transmission    </t>
  </si>
  <si>
    <t xml:space="preserve">   Other Taxes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</si>
  <si>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</si>
  <si>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</si>
  <si>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</si>
  <si>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</si>
  <si>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</si>
  <si>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</si>
  <si>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</si>
  <si>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</si>
  <si>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</si>
  <si>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</si>
  <si>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</si>
  <si>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</si>
  <si>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</si>
  <si>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</si>
  <si>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</si>
  <si>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</si>
  <si>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  Intra-Fund transfer eliminations represent transfers to Capital Projects-Federal funds.</t>
  </si>
  <si>
    <t>CAPITAL PROJECTS FUNDS - FEDERAL</t>
  </si>
  <si>
    <t xml:space="preserve">   Capital Projects   </t>
  </si>
  <si>
    <t xml:space="preserve">   Transfers from Other Funds  </t>
  </si>
  <si>
    <t xml:space="preserve">   Transfers to Other Funds    </t>
  </si>
  <si>
    <t>(*)  Intra-Fund transfer eliminations represent transfers to Capital Projects-State funds.</t>
  </si>
  <si>
    <t>ENTERPRISE FUNDS</t>
  </si>
  <si>
    <t xml:space="preserve">    EXHIBIT J</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</si>
  <si>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</si>
  <si>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</si>
  <si>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</si>
  <si>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</si>
  <si>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</si>
  <si>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</si>
  <si>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</si>
  <si>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</si>
  <si>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</si>
  <si>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</si>
  <si>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</si>
  <si>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</si>
  <si>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</si>
  <si>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</si>
  <si>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</si>
  <si>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</si>
  <si>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</si>
  <si>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</si>
  <si>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</si>
  <si>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</si>
  <si>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</si>
  <si>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</si>
  <si>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</si>
  <si>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</si>
  <si>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</si>
  <si>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</si>
  <si>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</si>
  <si>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</si>
  <si>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</si>
  <si>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</si>
  <si>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</si>
  <si>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</si>
  <si>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</si>
  <si>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</si>
  <si>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</si>
  <si>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</si>
  <si>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</si>
  <si>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</si>
  <si>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</si>
  <si>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</si>
  <si>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</si>
  <si>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</si>
  <si>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</si>
  <si>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</si>
  <si>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</si>
  <si>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</si>
  <si>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</si>
  <si>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</si>
  <si>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</si>
  <si>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</si>
  <si>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21050-21149-EnCon Special Revenue </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</si>
  <si>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</si>
  <si>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</si>
  <si>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</si>
  <si>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</si>
  <si>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</si>
  <si>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</si>
  <si>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</si>
  <si>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</si>
  <si>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21550-21559-Legislative Computer Services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</si>
  <si>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</si>
  <si>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</si>
  <si>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</si>
  <si>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</si>
  <si>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</si>
  <si>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</si>
  <si>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</si>
  <si>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</si>
  <si>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</si>
  <si>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</si>
  <si>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</si>
  <si>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</si>
  <si>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</si>
  <si>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</si>
  <si>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</si>
  <si>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</si>
  <si>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</si>
  <si>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</si>
  <si>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</si>
  <si>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</si>
  <si>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</si>
  <si>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</si>
  <si>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</si>
  <si>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</si>
  <si>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</si>
  <si>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</si>
  <si>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</si>
  <si>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</si>
  <si>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</si>
  <si>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</si>
  <si>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</si>
  <si>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</si>
  <si>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</si>
  <si>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</si>
  <si>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</si>
  <si>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</si>
  <si>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</si>
  <si>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</si>
  <si>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</si>
  <si>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</si>
  <si>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</si>
  <si>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</si>
  <si>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</si>
  <si>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</si>
  <si>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</si>
  <si>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</si>
  <si>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</si>
  <si>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</si>
  <si>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</si>
  <si>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</si>
  <si>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</si>
  <si>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</si>
  <si>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</si>
  <si>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</si>
  <si>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</si>
  <si>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</si>
  <si>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</si>
  <si>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</si>
  <si>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</si>
  <si>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</si>
  <si>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</si>
  <si>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</si>
  <si>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</si>
  <si>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</si>
  <si>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</si>
  <si>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</si>
  <si>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</si>
  <si>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</si>
  <si>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</si>
  <si>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</si>
  <si>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</si>
  <si>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</si>
  <si>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</si>
  <si>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</si>
  <si>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</si>
  <si>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</si>
  <si>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</si>
  <si>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</si>
  <si>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</si>
  <si>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</si>
  <si>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</si>
  <si>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</si>
  <si>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</si>
  <si>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</si>
  <si>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</si>
  <si>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</si>
  <si>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</si>
  <si>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</si>
  <si>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</si>
  <si>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</si>
  <si>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</si>
  <si>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50300-50399-Agency Enterprise </t>
  </si>
  <si>
    <t xml:space="preserve">  50400-50449-OMH Sheltered Workshop </t>
  </si>
  <si>
    <t xml:space="preserve">  50450-50499-OPWDD Patient Workshop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</si>
  <si>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</si>
  <si>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</si>
  <si>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</si>
  <si>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</si>
  <si>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</si>
  <si>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</si>
  <si>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55200-55249-Joint Labor/Management Administration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</si>
  <si>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</si>
  <si>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</si>
  <si>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</si>
  <si>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</si>
  <si>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</si>
  <si>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</si>
  <si>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</si>
  <si>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65000-65049-Common Retirement-Administration</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</si>
  <si>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</si>
  <si>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</si>
  <si>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</si>
  <si>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</si>
  <si>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</si>
  <si>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60050-60149-School Capital Facilities Financing Reserve</t>
  </si>
  <si>
    <t xml:space="preserve">  60150-60199-Child Performer's Holding</t>
  </si>
  <si>
    <t xml:space="preserve">  60200-60249-Employees Health Insurance </t>
  </si>
  <si>
    <t xml:space="preserve">  60250-60299-Social Security Contribution </t>
  </si>
  <si>
    <t xml:space="preserve">  60300-60399-Employee Payroll Withholding Escrow</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</si>
  <si>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</si>
  <si>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</si>
  <si>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</si>
  <si>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</si>
  <si>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</si>
  <si>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60800-60849-Elderly Pharmaceutical Insurance Coverage Escrow </t>
  </si>
  <si>
    <t xml:space="preserve">  60850-60899-CUNY Senior College Operating </t>
  </si>
  <si>
    <t xml:space="preserve">  60900-60949-Medicaid Management Information System Escrow</t>
  </si>
  <si>
    <t xml:space="preserve">  60950-60999-Special Education</t>
  </si>
  <si>
    <t xml:space="preserve">  61000-61099-State University Collection</t>
  </si>
  <si>
    <t xml:space="preserve">  61100-61999-SUNY Federal Direct Lending Program</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</si>
  <si>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</si>
  <si>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</si>
  <si>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</si>
  <si>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</si>
  <si>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</si>
  <si>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</si>
  <si>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</si>
  <si>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</si>
  <si>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</si>
  <si>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</si>
  <si>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</si>
  <si>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</si>
  <si>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</si>
  <si>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</si>
  <si>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</si>
  <si>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</si>
  <si>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</si>
  <si>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</si>
  <si>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</si>
  <si>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Air Quality</t>
  </si>
  <si>
    <t xml:space="preserve">           Safe Drinking Water</t>
  </si>
  <si>
    <t xml:space="preserve">           Water </t>
  </si>
  <si>
    <t xml:space="preserve">           Solid Waste </t>
  </si>
  <si>
    <t xml:space="preserve">           Environmental Restoration</t>
  </si>
  <si>
    <t xml:space="preserve">           Rapid Transit and Rail Freight</t>
  </si>
  <si>
    <t xml:space="preserve">  Environmental Quality Protection (1972):</t>
  </si>
  <si>
    <t xml:space="preserve">           Air</t>
  </si>
  <si>
    <t xml:space="preserve">           Land and Wetlands</t>
  </si>
  <si>
    <t xml:space="preserve">           Water</t>
  </si>
  <si>
    <t xml:space="preserve">  Environmental Quality (1986):</t>
  </si>
  <si>
    <t xml:space="preserve">           Land and Forests</t>
  </si>
  <si>
    <t xml:space="preserve">           Solid Waste Management</t>
  </si>
  <si>
    <t xml:space="preserve">  Housing:</t>
  </si>
  <si>
    <t xml:space="preserve">           Low Cost</t>
  </si>
  <si>
    <t xml:space="preserve">           Middle Income</t>
  </si>
  <si>
    <t xml:space="preserve">  Park and Recreation Land Acquisition</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</si>
  <si>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</si>
  <si>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</si>
  <si>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</si>
  <si>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</si>
  <si>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</si>
  <si>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</si>
  <si>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</si>
  <si>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</si>
  <si>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Highways, Parkways, and Bridges</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</si>
  <si>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</si>
  <si>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</si>
  <si>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</si>
  <si>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</si>
  <si>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</si>
  <si>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</si>
  <si>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</si>
  <si>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</si>
  <si>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</si>
  <si>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</si>
  <si>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</si>
  <si>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</si>
  <si>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</si>
  <si>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</si>
  <si>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</si>
  <si>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</si>
  <si>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</si>
  <si>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</si>
  <si>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</si>
  <si>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</si>
  <si>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</si>
  <si>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</si>
  <si>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</si>
  <si>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</si>
  <si>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</si>
  <si>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</si>
  <si>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</si>
  <si>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</si>
  <si>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</si>
  <si>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</si>
  <si>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</si>
  <si>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</si>
  <si>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</si>
  <si>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</si>
  <si>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</si>
  <si>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</si>
  <si>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</si>
  <si>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</si>
  <si>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Mental Health Facilities</t>
  </si>
  <si>
    <t xml:space="preserve">         OGS Parking</t>
  </si>
  <si>
    <t xml:space="preserve">         State Department of Education Facilities</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</si>
  <si>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</si>
  <si>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</si>
  <si>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</si>
  <si>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</si>
  <si>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</si>
  <si>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</si>
  <si>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</si>
  <si>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</si>
  <si>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</si>
  <si>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Center for Industrial Innovation at RPI</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</si>
  <si>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</si>
  <si>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</si>
  <si>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</si>
  <si>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</si>
  <si>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</si>
  <si>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Syracuse University Science and</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</si>
  <si>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</si>
  <si>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</si>
  <si>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</si>
  <si>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</si>
  <si>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</si>
  <si>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</si>
  <si>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</si>
  <si>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</si>
  <si>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</si>
  <si>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</si>
  <si>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</si>
  <si>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</si>
  <si>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</si>
  <si>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</si>
  <si>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</si>
  <si>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</si>
  <si>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</si>
  <si>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</si>
  <si>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</si>
  <si>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STATEMENT OF RECEIPTS AND DISBURSEMENTS BY ACCOUNT</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</si>
  <si>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</si>
  <si>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</si>
  <si>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</si>
  <si>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</si>
  <si>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</si>
  <si>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</si>
  <si>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</si>
  <si>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</si>
  <si>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</si>
  <si>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</si>
  <si>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</si>
  <si>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</si>
  <si>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</si>
  <si>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</si>
  <si>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</si>
  <si>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</si>
  <si>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</si>
  <si>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</si>
  <si>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</si>
  <si>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</si>
  <si>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</si>
  <si>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</si>
  <si>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</si>
  <si>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</si>
  <si>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</si>
  <si>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</si>
  <si>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</si>
  <si>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</si>
  <si>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</si>
  <si>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</si>
  <si>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</si>
  <si>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April</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</si>
  <si>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</si>
  <si>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</si>
  <si>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</si>
  <si>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</si>
  <si>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</si>
  <si>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</si>
  <si>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</si>
  <si>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</si>
  <si>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</si>
  <si>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</si>
  <si>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20812</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</si>
  <si>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</si>
  <si>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</si>
  <si>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</si>
  <si>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</si>
  <si>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</si>
  <si>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</si>
  <si>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</si>
  <si>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</si>
  <si>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</si>
  <si>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</si>
  <si>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</si>
  <si>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</si>
  <si>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20810</t>
  </si>
  <si>
    <t xml:space="preserve">CHILD HEALTH INSURANCE PROGRAM         </t>
  </si>
  <si>
    <t xml:space="preserve">     CHILD HEALTH INSURANCE        </t>
  </si>
  <si>
    <t xml:space="preserve">COMMUNITY SUPPORT PROGRAM          </t>
  </si>
  <si>
    <t xml:space="preserve">     COMMUNITY SUPPORT</t>
  </si>
  <si>
    <t>20818</t>
  </si>
  <si>
    <t>ELDERLY PHARMACEUTICAL INS COVERAGE PRG</t>
  </si>
  <si>
    <t xml:space="preserve">     EDLERLY PHARMACEUTICAL INSURANCE COV</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</si>
  <si>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</si>
  <si>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</si>
  <si>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</si>
  <si>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</si>
  <si>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</si>
  <si>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</si>
  <si>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</si>
  <si>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</si>
  <si>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</si>
  <si>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</si>
  <si>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</si>
  <si>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</si>
  <si>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</si>
  <si>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</si>
  <si>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</si>
  <si>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</si>
  <si>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</si>
  <si>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</si>
  <si>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</si>
  <si>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</si>
  <si>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</si>
  <si>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</si>
  <si>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</si>
  <si>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</si>
  <si>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</si>
  <si>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</si>
  <si>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</si>
  <si>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</si>
  <si>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</si>
  <si>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</si>
  <si>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</si>
  <si>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</si>
  <si>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</si>
  <si>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</si>
  <si>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</si>
  <si>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</si>
  <si>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</si>
  <si>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</si>
  <si>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</si>
  <si>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</si>
  <si>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</si>
  <si>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</si>
  <si>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</si>
  <si>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</si>
  <si>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</si>
  <si>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</si>
  <si>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</si>
  <si>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</si>
  <si>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</si>
  <si>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</si>
  <si>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</si>
  <si>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</si>
  <si>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</si>
  <si>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</si>
  <si>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</si>
  <si>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</si>
  <si>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</si>
  <si>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</si>
  <si>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</si>
  <si>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10.579</t>
  </si>
  <si>
    <t>Department of Agriculture</t>
  </si>
  <si>
    <t xml:space="preserve">Child Nutrition Discretionary Grants Limited Availability    </t>
  </si>
  <si>
    <t>11.557</t>
  </si>
  <si>
    <t>Department of Commerce</t>
  </si>
  <si>
    <t>Broadband Technology Opportunities Program (BTOP)</t>
  </si>
  <si>
    <t>45.025</t>
  </si>
  <si>
    <t>National Endowment for the Arts</t>
  </si>
  <si>
    <t>Promotion of the Arts - Partnership Agreements</t>
  </si>
  <si>
    <t>84.033</t>
  </si>
  <si>
    <t>Department of Education</t>
  </si>
  <si>
    <t>Federal Work-Study Program</t>
  </si>
  <si>
    <t>84.063</t>
  </si>
  <si>
    <t>Federal Pell Grant Program</t>
  </si>
  <si>
    <t>84.384</t>
  </si>
  <si>
    <t xml:space="preserve">Statewide Data Systems, Recovery Act </t>
  </si>
  <si>
    <t>84.385</t>
  </si>
  <si>
    <t xml:space="preserve">Teacher Incentive Fund, Recovery Act </t>
  </si>
  <si>
    <t>84.386</t>
  </si>
  <si>
    <t xml:space="preserve">Education Technology State Grants, Recovery Act </t>
  </si>
  <si>
    <t>84.387</t>
  </si>
  <si>
    <t xml:space="preserve">Education for Homeless Children and Youth, Recovery Act </t>
  </si>
  <si>
    <t>84.388</t>
  </si>
  <si>
    <t xml:space="preserve">School Improvement Grants, Recovery Act </t>
  </si>
  <si>
    <t>84.389</t>
  </si>
  <si>
    <t xml:space="preserve">Title I Grants to Local Education Agencies, Recovery Act </t>
  </si>
  <si>
    <t xml:space="preserve">Rehabilitation Services - Vocational Rehabilitation Grants to States, Recovery Act </t>
  </si>
  <si>
    <t>84.391</t>
  </si>
  <si>
    <t xml:space="preserve">Special Education Grants to States, Recovery Act </t>
  </si>
  <si>
    <t>84.392</t>
  </si>
  <si>
    <t xml:space="preserve">Special Education - Preschool Grants, Recovery Act </t>
  </si>
  <si>
    <t>84.394</t>
  </si>
  <si>
    <t xml:space="preserve">State Fiscal Stabilization Fund (SFSF) - Education State Grants, Recovery Act </t>
  </si>
  <si>
    <t>84.395</t>
  </si>
  <si>
    <t xml:space="preserve">State Fiscal Stabilization Fund (SFSF) - Race-to-the-Top Incentive Grants, Recovery Act </t>
  </si>
  <si>
    <t>84.397</t>
  </si>
  <si>
    <t xml:space="preserve">State Fiscal Stabilization Fund (SFSF) - Government Services, Recovery Act </t>
  </si>
  <si>
    <t>84.398</t>
  </si>
  <si>
    <t xml:space="preserve">Independent Living State Grants, Recovery Act </t>
  </si>
  <si>
    <t>84.399</t>
  </si>
  <si>
    <t xml:space="preserve">Independent Living Services for Older Individuals Who are Blind, Recovery Act </t>
  </si>
  <si>
    <t>84.410</t>
  </si>
  <si>
    <t>Education Jobs Fund</t>
  </si>
  <si>
    <t>93.407</t>
  </si>
  <si>
    <t>Health and Human Services</t>
  </si>
  <si>
    <t>ARRA - Scholarships for Disadvantaged Students</t>
  </si>
  <si>
    <t>Total Education</t>
  </si>
  <si>
    <t>Energy and Environment</t>
  </si>
  <si>
    <t>10.086</t>
  </si>
  <si>
    <t>Aquaculture Grants Program (AGP)</t>
  </si>
  <si>
    <t>10.688</t>
  </si>
  <si>
    <t>Recovery Act  of 2009: Wildland Fire Management</t>
  </si>
  <si>
    <t>66.039</t>
  </si>
  <si>
    <t>Environmental Protection Agency</t>
  </si>
  <si>
    <t>National Clean Diesel Emissions Reduction Program</t>
  </si>
  <si>
    <t>66.040</t>
  </si>
  <si>
    <t>State Clean Diesel Grant Program</t>
  </si>
  <si>
    <t>Water Quality Management Planning</t>
  </si>
  <si>
    <t>Capitalization Grants for Clean Water State Revolving Funds</t>
  </si>
  <si>
    <t>66.468</t>
  </si>
  <si>
    <t>Capitalization Grants for Drinking Water State Revolving Funds</t>
  </si>
  <si>
    <t>66.805</t>
  </si>
  <si>
    <t>Leaking Underground Storage Tank Trust Fund Corrective Action Program</t>
  </si>
  <si>
    <t>81.042</t>
  </si>
  <si>
    <t>Department of Energy</t>
  </si>
  <si>
    <t>Weatherization Assistance for Low-Income Persons</t>
  </si>
  <si>
    <t>81.122</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</si>
  <si>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</si>
  <si>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</si>
  <si>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</si>
  <si>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</si>
  <si>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</si>
  <si>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</si>
  <si>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</si>
  <si>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</si>
  <si>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</si>
  <si>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</si>
  <si>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</si>
  <si>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</si>
  <si>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</si>
  <si>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</si>
  <si>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93.658</t>
  </si>
  <si>
    <t>Foster Care- Title IV-E</t>
  </si>
  <si>
    <t>93.659</t>
  </si>
  <si>
    <t>Adoption Assistance</t>
  </si>
  <si>
    <t>93.708</t>
  </si>
  <si>
    <t>ARRA - Head Start</t>
  </si>
  <si>
    <t>93.712</t>
  </si>
  <si>
    <t>ARRA - Immunization</t>
  </si>
  <si>
    <t>93.713</t>
  </si>
  <si>
    <t>ARRA - Child Care and Development Block Grant</t>
  </si>
  <si>
    <t>93.714</t>
  </si>
  <si>
    <t>ARRA - Emergency Contingency Fund for Temporary Assistance for Needy Families (TANF) 
State Programs</t>
  </si>
  <si>
    <t>93.725</t>
  </si>
  <si>
    <t>ARRA - Communities Putting Prevention to Work: Chronic Disease Self-Management Program</t>
  </si>
  <si>
    <t>93.778</t>
  </si>
  <si>
    <t>94.006</t>
  </si>
  <si>
    <t>Corporation for National and Community Service</t>
  </si>
  <si>
    <t>AmeriCorps</t>
  </si>
  <si>
    <t>Total Health and Social Services</t>
  </si>
  <si>
    <t>Housing</t>
  </si>
  <si>
    <t>93.710</t>
  </si>
  <si>
    <t>ARRA - Community Services Block Grant</t>
  </si>
  <si>
    <t>Total Housing</t>
  </si>
  <si>
    <t>Labor</t>
  </si>
  <si>
    <t>Department of Labor</t>
  </si>
  <si>
    <t>Employment Service/Wanger-Peyser Funded Activities</t>
  </si>
  <si>
    <t>17.225</t>
  </si>
  <si>
    <t>Unemployment Insurance</t>
  </si>
  <si>
    <t>17.235</t>
  </si>
  <si>
    <t>Senior Community Service - Employment Program</t>
  </si>
  <si>
    <t>Workforce Investment Act  - Adult Program</t>
  </si>
  <si>
    <t>17.259</t>
  </si>
  <si>
    <t>Workforce Investment Act  - Youth Activities</t>
  </si>
  <si>
    <t>17.260</t>
  </si>
  <si>
    <t>Workforce Investment Act  - Dislocated Workers</t>
  </si>
  <si>
    <t>17.275</t>
  </si>
  <si>
    <t>Program of Competitive Grants for Worker Training and Placement in High Growth and 
Emerging Industry Sectors</t>
  </si>
  <si>
    <t>Total Labor</t>
  </si>
  <si>
    <t>Public Protection</t>
  </si>
  <si>
    <t>11.558</t>
  </si>
  <si>
    <t>State Broadband Data and Development Grant Program</t>
  </si>
  <si>
    <t>12.401</t>
  </si>
  <si>
    <t>Department of Defense</t>
  </si>
  <si>
    <t>National Guard Military Operations and Maintenance (O&amp;M) Projects</t>
  </si>
  <si>
    <t>16.588</t>
  </si>
  <si>
    <t>Department of Justice</t>
  </si>
  <si>
    <t>Violence Against Women Formula Grants</t>
  </si>
  <si>
    <t>16.800</t>
  </si>
  <si>
    <t>Recovery Act  - Internet Crimes against Children Task Force Program (ICAC)</t>
  </si>
  <si>
    <t>16.801</t>
  </si>
  <si>
    <t>Recovery Act  - State Victim Assistance Formula Grant Program</t>
  </si>
  <si>
    <t>16.802</t>
  </si>
  <si>
    <t>Recovery Act  - State Victim Compensation Formula Grant Program</t>
  </si>
  <si>
    <t>16.803</t>
  </si>
  <si>
    <t>Recovery Act  - Edward Byrne Memorial Justice Assistance Grant (JAG) Program/
Grants to States and Territories</t>
  </si>
  <si>
    <t>Total Public Protection</t>
  </si>
  <si>
    <t>Transportation</t>
  </si>
  <si>
    <t>20.205</t>
  </si>
  <si>
    <t>Department of Transportation</t>
  </si>
  <si>
    <t>Highway Planning and Construction</t>
  </si>
  <si>
    <t>20.319</t>
  </si>
  <si>
    <t>20.509</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</si>
  <si>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</si>
  <si>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</si>
  <si>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</si>
  <si>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</si>
  <si>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</si>
  <si>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</si>
  <si>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</si>
  <si>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</si>
  <si>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</si>
  <si>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2013-2014</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</si>
  <si>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</si>
  <si>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</si>
  <si>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</si>
  <si>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</si>
  <si>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</si>
  <si>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</si>
  <si>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</si>
  <si>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</si>
  <si>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</si>
  <si>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</si>
  <si>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</si>
  <si>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</si>
  <si>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</si>
  <si>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</si>
  <si>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</si>
  <si>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</si>
  <si>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</si>
  <si>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</si>
  <si>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</si>
  <si>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</si>
  <si>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</si>
  <si>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</si>
  <si>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</si>
  <si>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</si>
  <si>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</si>
  <si>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</si>
  <si>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</si>
  <si>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</si>
  <si>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</si>
  <si>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</si>
  <si>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</si>
  <si>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</si>
  <si>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</si>
  <si>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</si>
  <si>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</si>
  <si>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</si>
  <si>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</si>
  <si>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</si>
  <si>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</si>
  <si>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</si>
  <si>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</si>
  <si>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</si>
  <si>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</si>
  <si>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CEFAP</t>
  </si>
  <si>
    <t>Regional Development:</t>
  </si>
  <si>
    <t xml:space="preserve">     CCAP/RESTORE</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</si>
  <si>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</si>
  <si>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</si>
  <si>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</si>
  <si>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</si>
  <si>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</si>
  <si>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</si>
  <si>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</si>
  <si>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</si>
  <si>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</si>
  <si>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</si>
  <si>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</si>
  <si>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CCAP</t>
  </si>
  <si>
    <t xml:space="preserve">     Empire Opportunity</t>
  </si>
  <si>
    <t xml:space="preserve">State Facilities and Equipment   </t>
  </si>
  <si>
    <t>THRUWAY AUTHORITY:</t>
  </si>
  <si>
    <t>CHIPS</t>
  </si>
  <si>
    <t>SHIPS</t>
  </si>
  <si>
    <t>Marchiselli</t>
  </si>
  <si>
    <t>Multi-modal</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</si>
  <si>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</si>
  <si>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</si>
  <si>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</si>
  <si>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</si>
  <si>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</si>
  <si>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10050</t>
  </si>
  <si>
    <t>TOTAL GENERAL FUND</t>
  </si>
  <si>
    <t xml:space="preserve">CAPITAL PROJECT AND BOND REIMBURSABLE FUNDS </t>
  </si>
  <si>
    <t>30051</t>
  </si>
  <si>
    <t>HIGHWAY AND BRIDGE CAPITAL</t>
  </si>
  <si>
    <t>30101</t>
  </si>
  <si>
    <t>REHAB/REPAIR MARITIME</t>
  </si>
  <si>
    <t>30102</t>
  </si>
  <si>
    <t>D21RVE- MARITIME</t>
  </si>
  <si>
    <t>30103</t>
  </si>
  <si>
    <t>D36RVE- CENTRAL ADMIN</t>
  </si>
  <si>
    <t>30104</t>
  </si>
  <si>
    <t>RESIDENCE HALL CAMPUS LET BOND PROCEEDS</t>
  </si>
  <si>
    <t>30105</t>
  </si>
  <si>
    <t>REHAB/REPAIR ALBANY</t>
  </si>
  <si>
    <t>30106</t>
  </si>
  <si>
    <t>30107</t>
  </si>
  <si>
    <t>REHAB/REPAIR BINGHAMTON</t>
  </si>
  <si>
    <t>30108</t>
  </si>
  <si>
    <t>30109</t>
  </si>
  <si>
    <t>REHAB/REPAIR BUFFALO UNIVERSITY</t>
  </si>
  <si>
    <t>30110</t>
  </si>
  <si>
    <t>D28RVE- SUNY BUFFALO</t>
  </si>
  <si>
    <t>30111</t>
  </si>
  <si>
    <t>REHAB/REPAIR STONYBROOK</t>
  </si>
  <si>
    <t>30112</t>
  </si>
  <si>
    <t>D13RVE- STONYBROOK</t>
  </si>
  <si>
    <t>30113</t>
  </si>
  <si>
    <t>REHAB/REPAIR BROOKLYN</t>
  </si>
  <si>
    <t>30114</t>
  </si>
  <si>
    <t>D14RVE - HSC BROOKLYN</t>
  </si>
  <si>
    <t>30115</t>
  </si>
  <si>
    <t>REHAB/REPAIR SYRACUSE</t>
  </si>
  <si>
    <t>30116</t>
  </si>
  <si>
    <t>D15RVE- HSC SYRACUSE</t>
  </si>
  <si>
    <t>30117</t>
  </si>
  <si>
    <t>REHAB/REPAIR BROCKPORT</t>
  </si>
  <si>
    <t>30118</t>
  </si>
  <si>
    <t>D02RVE- BROCKPORT</t>
  </si>
  <si>
    <t>30119</t>
  </si>
  <si>
    <t>REHAB/REPAIR BUFFALO COLLEGE</t>
  </si>
  <si>
    <t>30120</t>
  </si>
  <si>
    <t>D03RVE -SUB BUFFALO</t>
  </si>
  <si>
    <t>30121</t>
  </si>
  <si>
    <t>REHAB/REPAIR CORTLAND</t>
  </si>
  <si>
    <t>30122</t>
  </si>
  <si>
    <t>D04RVE- CORTLAND</t>
  </si>
  <si>
    <t>30123</t>
  </si>
  <si>
    <t>REHAB/REPAIR FREDONIA</t>
  </si>
  <si>
    <t>30124</t>
  </si>
  <si>
    <t>D05RVE- FREDONIA</t>
  </si>
  <si>
    <t>30125</t>
  </si>
  <si>
    <t>REHAB/REPAIR GENESEO</t>
  </si>
  <si>
    <t>30126</t>
  </si>
  <si>
    <t>D06RVE- GENESEO</t>
  </si>
  <si>
    <t>30127</t>
  </si>
  <si>
    <t>REHAB/REPAIR OLD WESTBURY</t>
  </si>
  <si>
    <t>30128</t>
  </si>
  <si>
    <t>D31RVE- OLD WESTBURY</t>
  </si>
  <si>
    <t>30129</t>
  </si>
  <si>
    <t>REHAB/REPAIR NEW PALTZ</t>
  </si>
  <si>
    <t>30130</t>
  </si>
  <si>
    <t>D08RVE- NEW PALTZ</t>
  </si>
  <si>
    <t>30131</t>
  </si>
  <si>
    <t>REHAB/REPAIR ONEONTA</t>
  </si>
  <si>
    <t>30132</t>
  </si>
  <si>
    <t>D09RVE- ONEONTA</t>
  </si>
  <si>
    <t>30133</t>
  </si>
  <si>
    <t>REHAB/REPAIR OSWEGO</t>
  </si>
  <si>
    <t>30134</t>
  </si>
  <si>
    <t>D10RVE- OSWEGO</t>
  </si>
  <si>
    <t>30135</t>
  </si>
  <si>
    <t>REHAB/REPAIR PLATTSBURGH</t>
  </si>
  <si>
    <t>30136</t>
  </si>
  <si>
    <t>D11RVE- PLATTSBURGH</t>
  </si>
  <si>
    <t>30137</t>
  </si>
  <si>
    <t>REHAB/REPAIR POTSDAM</t>
  </si>
  <si>
    <t>30138</t>
  </si>
  <si>
    <t>D12RVE- POTSDAM</t>
  </si>
  <si>
    <t>30139</t>
  </si>
  <si>
    <t>REHAB/REPAIR PURCHASE</t>
  </si>
  <si>
    <t>30140</t>
  </si>
  <si>
    <t>D29RVE- PURCHASE</t>
  </si>
  <si>
    <t>30141</t>
  </si>
  <si>
    <t>REHAB/REPAIR FOR UTICA/ROME</t>
  </si>
  <si>
    <t>30142</t>
  </si>
  <si>
    <t>D27RVE- CAMPUS RESERVE</t>
  </si>
  <si>
    <t>30143</t>
  </si>
  <si>
    <t>REHAB/REPAIR ALFRED</t>
  </si>
  <si>
    <t>30144</t>
  </si>
  <si>
    <t>D22RVE- ALFRED</t>
  </si>
  <si>
    <t>30145</t>
  </si>
  <si>
    <t>REHAB/REPAIR CANTON</t>
  </si>
  <si>
    <t>30146</t>
  </si>
  <si>
    <t>D23RVE- CANTON</t>
  </si>
  <si>
    <t>30147</t>
  </si>
  <si>
    <t>REHAB/REPAIR COBLESKILL</t>
  </si>
  <si>
    <t>30148</t>
  </si>
  <si>
    <t>D24RVE- COBLESKILL</t>
  </si>
  <si>
    <t>30149</t>
  </si>
  <si>
    <t>REHAB/REPAIR DELHI</t>
  </si>
  <si>
    <t>30150</t>
  </si>
  <si>
    <t>D25RVE- DELHI</t>
  </si>
  <si>
    <t>30151</t>
  </si>
  <si>
    <t>REHAB/REPAIR FARMINGDALE</t>
  </si>
  <si>
    <t>30152</t>
  </si>
  <si>
    <t>D26RVE- FARMINGDALE</t>
  </si>
  <si>
    <t>30153</t>
  </si>
  <si>
    <t>REHAB/REPAIR MORRISVILLE</t>
  </si>
  <si>
    <t>30154</t>
  </si>
  <si>
    <t>D27RVE- MORRISVILLE</t>
  </si>
  <si>
    <t>30351</t>
  </si>
  <si>
    <t>STATE PARK INFRASTRUCTURE</t>
  </si>
  <si>
    <t>30501</t>
  </si>
  <si>
    <t>CW/CA IMPLEMENTATION DEC</t>
  </si>
  <si>
    <t>30502</t>
  </si>
  <si>
    <t>CW/CA IMPLEMENTATION STATE</t>
  </si>
  <si>
    <t>30503</t>
  </si>
  <si>
    <t>CW/CA IMPLEMENTATION ERDA</t>
  </si>
  <si>
    <t>30504</t>
  </si>
  <si>
    <t>CW/CA IMPLEMENTATION EFC</t>
  </si>
  <si>
    <t>31506</t>
  </si>
  <si>
    <t>HAZARDOUS WASTE CLEAN UP</t>
  </si>
  <si>
    <t>31701</t>
  </si>
  <si>
    <t>YOUTH FACILITIES IMPROVEMENT</t>
  </si>
  <si>
    <t>31801</t>
  </si>
  <si>
    <t>HOUSING ASSISTANCE</t>
  </si>
  <si>
    <t>31851</t>
  </si>
  <si>
    <t>HOUSING PROG FD-HSG TR FD CORP</t>
  </si>
  <si>
    <t>31852</t>
  </si>
  <si>
    <t>HOUSING PROG FD AFFORD HSG CORP</t>
  </si>
  <si>
    <t>31853</t>
  </si>
  <si>
    <t>HOUSING PROG FD-DEPT OF SOCIAL SERVICES</t>
  </si>
  <si>
    <t>31854</t>
  </si>
  <si>
    <t>HOUSING PROG FD-HFA</t>
  </si>
  <si>
    <t>31951</t>
  </si>
  <si>
    <t xml:space="preserve">HIGHWAY FAC PURPOSE </t>
  </si>
  <si>
    <t>32213</t>
  </si>
  <si>
    <t>NY RACING ACCOUNT</t>
  </si>
  <si>
    <t>32301</t>
  </si>
  <si>
    <t>OPWDD-STATE FACILITIES PRE 12/99</t>
  </si>
  <si>
    <t>32302</t>
  </si>
  <si>
    <t>DSAS-COMMUINTY FACILITIES</t>
  </si>
  <si>
    <t>32303</t>
  </si>
  <si>
    <t>OMH-COMMUNITY FACILITIES</t>
  </si>
  <si>
    <t>32304</t>
  </si>
  <si>
    <t>OPWDD-COMMUNITY FACILITIES</t>
  </si>
  <si>
    <t>32305</t>
  </si>
  <si>
    <t>32306</t>
  </si>
  <si>
    <t>DASNY - OMH ADMIN</t>
  </si>
  <si>
    <t>32307</t>
  </si>
  <si>
    <t>DASNY - OPWDD ADMIN</t>
  </si>
  <si>
    <t>32308</t>
  </si>
  <si>
    <t>DASNY - OASAS ADMIN</t>
  </si>
  <si>
    <t>32309</t>
  </si>
  <si>
    <t>OMH -STATE FACILITIES</t>
  </si>
  <si>
    <t>32310</t>
  </si>
  <si>
    <t>OPWDD -STATE FACILITIES</t>
  </si>
  <si>
    <t>32311</t>
  </si>
  <si>
    <t>OASAS -STATE FACILITIES</t>
  </si>
  <si>
    <t>32351</t>
  </si>
  <si>
    <t>CORR. FACILITIES CAPITAL IMPROVEMENT</t>
  </si>
  <si>
    <t>32352</t>
  </si>
  <si>
    <t>DOCS-REHABILITATION PROJECTS</t>
  </si>
  <si>
    <t>33001</t>
  </si>
  <si>
    <t>STORM RECOVERY ACCOUNT</t>
  </si>
  <si>
    <t xml:space="preserve">TOTAL CAPITAL AND BOND REIMBURSABLE FUNDS </t>
  </si>
  <si>
    <t>STATE SPECIAL REVENUE FUNDS</t>
  </si>
  <si>
    <t>20451</t>
  </si>
  <si>
    <t>TUITION REIMBURSEMENT FUND</t>
  </si>
  <si>
    <t>20452</t>
  </si>
  <si>
    <t>VOCATIONAL SCHOOL SUPERVISION</t>
  </si>
  <si>
    <t>20501</t>
  </si>
  <si>
    <t>LOCAL GOVERNMENT RECORDS MGMT</t>
  </si>
  <si>
    <t>CHILD HEALTH INSURANCE</t>
  </si>
  <si>
    <t>HOSPITAL BASED GRANTS PROGRAM</t>
  </si>
  <si>
    <t>EPIC PREMIUM ACCOUNT</t>
  </si>
  <si>
    <t>20901</t>
  </si>
  <si>
    <t>LOTTERY-EDUCATION</t>
  </si>
  <si>
    <t>20904</t>
  </si>
  <si>
    <t>VLT EDUCATION</t>
  </si>
  <si>
    <t>21001</t>
  </si>
  <si>
    <t>ENVIR FAC CORP ADM ACCT</t>
  </si>
  <si>
    <t>21002</t>
  </si>
  <si>
    <t>ENCON  ADMIN ACCT</t>
  </si>
  <si>
    <t>21053</t>
  </si>
  <si>
    <t>21061</t>
  </si>
  <si>
    <t>HAZARDOUS BULK STORAGE</t>
  </si>
  <si>
    <t>21065</t>
  </si>
  <si>
    <t xml:space="preserve">FEDERAL GRANTS INDIRECT COST RECOVERY ACCOUNT  </t>
  </si>
  <si>
    <t>21066</t>
  </si>
  <si>
    <t>ENCON-LOW LEVEL RADIOACTIVE WASTE SITING</t>
  </si>
  <si>
    <t>21067</t>
  </si>
  <si>
    <t>ENCON-RECREATION</t>
  </si>
  <si>
    <t>21077</t>
  </si>
  <si>
    <t>PUBLIC SAFETY RECOVERY ACCOUNT</t>
  </si>
  <si>
    <t>21080</t>
  </si>
  <si>
    <t>ENCON CONSERVATIONIST MAGAZINE ACCT</t>
  </si>
  <si>
    <t>21081</t>
  </si>
  <si>
    <t>ENVIRONMENTAL REGULATORY</t>
  </si>
  <si>
    <t>21082</t>
  </si>
  <si>
    <t>NATURAL RESOURCES ACCOUNT</t>
  </si>
  <si>
    <t>21084</t>
  </si>
  <si>
    <t>MINED LAND RECLAMATION ACCT</t>
  </si>
  <si>
    <t>21087</t>
  </si>
  <si>
    <t>GREAT LAKES RESTORATION INITIATIVE</t>
  </si>
  <si>
    <t>21201</t>
  </si>
  <si>
    <t>AUDIT AND CONTROL OIL SPILL</t>
  </si>
  <si>
    <t>21202</t>
  </si>
  <si>
    <t>HEALTH DEPT OIL SPILL</t>
  </si>
  <si>
    <t>21203</t>
  </si>
  <si>
    <t>DEPT OF ENVIRONMENTAL CONSERVATION OIL SPILL</t>
  </si>
  <si>
    <t>21204</t>
  </si>
  <si>
    <t>OIL SPILL COMPENSATION</t>
  </si>
  <si>
    <t>21205</t>
  </si>
  <si>
    <t>LICENSE FEE SURCHARGES</t>
  </si>
  <si>
    <t>21401</t>
  </si>
  <si>
    <t xml:space="preserve">PUBLIC TRANSPORTATION SYSTEMS </t>
  </si>
  <si>
    <t>21402</t>
  </si>
  <si>
    <t xml:space="preserve">METROPOLITAN MASS TRANSPORTATION </t>
  </si>
  <si>
    <t>21451</t>
  </si>
  <si>
    <t>OPERATING PERMIT PROGRAM</t>
  </si>
  <si>
    <t>21452</t>
  </si>
  <si>
    <t>MOBILE SOURCE</t>
  </si>
  <si>
    <t>21902</t>
  </si>
  <si>
    <t>HEALTH-SPARC'S</t>
  </si>
  <si>
    <t>21903</t>
  </si>
  <si>
    <t xml:space="preserve">OPWDD PROVIDER OF SERVICE  </t>
  </si>
  <si>
    <t>NYS THRUWAY AUTHORITY</t>
  </si>
  <si>
    <t>21907</t>
  </si>
  <si>
    <t>MENTAL HYGIENE PROGRAM</t>
  </si>
  <si>
    <t>21909</t>
  </si>
  <si>
    <t>MENTAL HYGIENE PATIENT INCOME ACCOUNT</t>
  </si>
  <si>
    <t>21911</t>
  </si>
  <si>
    <t xml:space="preserve">FINANCIAL CONTROL BOARD </t>
  </si>
  <si>
    <t>21912</t>
  </si>
  <si>
    <t>RACING REGULATION ACCOUNT</t>
  </si>
  <si>
    <t>21913</t>
  </si>
  <si>
    <t>21919</t>
  </si>
  <si>
    <t>CYBER SECURITY UPGRADE</t>
  </si>
  <si>
    <t>21937</t>
  </si>
  <si>
    <t xml:space="preserve">SU DORM INCOME REIMBURSE </t>
  </si>
  <si>
    <t>21943</t>
  </si>
  <si>
    <t>ENERGY RESEARCH ACCOUNT</t>
  </si>
  <si>
    <t>21945</t>
  </si>
  <si>
    <t>CRIMINAL JUSTICE IMPROVEMENT</t>
  </si>
  <si>
    <t>21950</t>
  </si>
  <si>
    <t>21959</t>
  </si>
  <si>
    <t>ENV LAB REF FEE</t>
  </si>
  <si>
    <t>21962</t>
  </si>
  <si>
    <t>CLINICAL LAB FEE</t>
  </si>
  <si>
    <t>21964</t>
  </si>
  <si>
    <t>PUBLIC EMP REL BOARD</t>
  </si>
  <si>
    <t>21978</t>
  </si>
  <si>
    <t>INDIRECT COST RECOVERY</t>
  </si>
  <si>
    <t>21979</t>
  </si>
  <si>
    <t>HIGH SCHOOL EQUIVALENCY PROGRAM</t>
  </si>
  <si>
    <t>21989</t>
  </si>
  <si>
    <t xml:space="preserve">MULTI - AGENCY TRAINING ACCOUNT </t>
  </si>
  <si>
    <t>22003</t>
  </si>
  <si>
    <t>BELL JAR COLLECTION ACCOUNT</t>
  </si>
  <si>
    <t>22004</t>
  </si>
  <si>
    <t>INDUSTRY AND UTILITY SERVICE</t>
  </si>
  <si>
    <t>22006</t>
  </si>
  <si>
    <t>REAL PROPERTY DISPOSITION</t>
  </si>
  <si>
    <t>22007</t>
  </si>
  <si>
    <t>PARKING ACCOUNT</t>
  </si>
  <si>
    <t>22009</t>
  </si>
  <si>
    <t>ASBESTOS SAFETY TRAINING</t>
  </si>
  <si>
    <t>22032</t>
  </si>
  <si>
    <t>BATAVIA SCHOOL FOR THE BLIND</t>
  </si>
  <si>
    <t>22034</t>
  </si>
  <si>
    <t>INVESTMENT SERVICES</t>
  </si>
  <si>
    <t>22036</t>
  </si>
  <si>
    <t>SURPLUS PROPERTY ACCOUNT</t>
  </si>
  <si>
    <t>22039</t>
  </si>
  <si>
    <t>FINANCIAL OVERSIGHT</t>
  </si>
  <si>
    <t>22046</t>
  </si>
  <si>
    <t>REGULATION INDIAN GAMING</t>
  </si>
  <si>
    <t>22053</t>
  </si>
  <si>
    <t>ROME SCHOOL FOR THE DEAF</t>
  </si>
  <si>
    <t>22054</t>
  </si>
  <si>
    <t>DSP-SEIZED ASSETS</t>
  </si>
  <si>
    <t>22055</t>
  </si>
  <si>
    <t xml:space="preserve">ADMINISTRATIVE ADJUDICATION </t>
  </si>
  <si>
    <t>22056</t>
  </si>
  <si>
    <t>FEDERAL SALARY SHARING</t>
  </si>
  <si>
    <t>22062</t>
  </si>
  <si>
    <t>NYC ASSESSMENT ACCT</t>
  </si>
  <si>
    <t>22063</t>
  </si>
  <si>
    <t>CULTURAL EDUCATION ACCOUNT</t>
  </si>
  <si>
    <t>22078</t>
  </si>
  <si>
    <t>LOCAL SERVICE ACCOUNT</t>
  </si>
  <si>
    <t>22085</t>
  </si>
  <si>
    <t>DHCR MORTGAGE SERVICES</t>
  </si>
  <si>
    <t>22087</t>
  </si>
  <si>
    <t>DMV-COMPULSORY INS PRGM</t>
  </si>
  <si>
    <t>22090</t>
  </si>
  <si>
    <t>HOUSING INDIRECT COST RECOVERY</t>
  </si>
  <si>
    <t>22094</t>
  </si>
  <si>
    <t>ACCIDENT PREVENTION COURSE PROGRAM</t>
  </si>
  <si>
    <t>22100</t>
  </si>
  <si>
    <t>DHCR-HOUSING CREDIT AGENCY APPLY FEE</t>
  </si>
  <si>
    <t>22130</t>
  </si>
  <si>
    <t>LOW INCOME HOUSING CREDIT MONITORING</t>
  </si>
  <si>
    <t>22135</t>
  </si>
  <si>
    <t>EFC-CORPORATION ADMINISTRATION</t>
  </si>
  <si>
    <t>22144</t>
  </si>
  <si>
    <t>MONTROSE VETERAN'S HOME</t>
  </si>
  <si>
    <t>22151</t>
  </si>
  <si>
    <t>DEFERRED COMPENSATION ADMIN</t>
  </si>
  <si>
    <t>22156</t>
  </si>
  <si>
    <t>RENT REVENUE OTHER - NYC</t>
  </si>
  <si>
    <t>22158</t>
  </si>
  <si>
    <t xml:space="preserve">RENT REVENUE </t>
  </si>
  <si>
    <t>22168</t>
  </si>
  <si>
    <t>TAX REVENUE ARREARAGE ACCOUNT</t>
  </si>
  <si>
    <t>22654</t>
  </si>
  <si>
    <t>S.U. NON-RESIDENT REV.  OFFSET</t>
  </si>
  <si>
    <t>22802</t>
  </si>
  <si>
    <t>STATE POLICE MV ENFORCE</t>
  </si>
  <si>
    <t>23001</t>
  </si>
  <si>
    <t>DOT - HIGHWAY SAFETY PRGM</t>
  </si>
  <si>
    <t>23101</t>
  </si>
  <si>
    <t>EFC DRINKING WATER PROGRAM</t>
  </si>
  <si>
    <t>23102</t>
  </si>
  <si>
    <t>DOH DRINKING WATER PROGRAM</t>
  </si>
  <si>
    <t>23151</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</si>
  <si>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</si>
  <si>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</si>
  <si>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</si>
  <si>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</si>
  <si>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</si>
  <si>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</si>
  <si>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</si>
  <si>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</si>
  <si>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</si>
  <si>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</si>
  <si>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</si>
  <si>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31351</t>
  </si>
  <si>
    <t>MILITARY AND NAVAL AFFAIRS</t>
  </si>
  <si>
    <t>31354</t>
  </si>
  <si>
    <t>DEPARTMENT OF TRANSPORTATION</t>
  </si>
  <si>
    <t>31350-31449</t>
  </si>
  <si>
    <t>FEDERAL CAPITAL PROJECTS FUND (ALL OTHER)</t>
  </si>
  <si>
    <t>25950</t>
  </si>
  <si>
    <t xml:space="preserve">FEDERAL UNEMPLOYMENT INS OCCUPATIONAL TRAINING  </t>
  </si>
  <si>
    <t>TOTAL FEDERAL FUNDS</t>
  </si>
  <si>
    <t xml:space="preserve">AGENCY FUNDS </t>
  </si>
  <si>
    <t>60201</t>
  </si>
  <si>
    <t>EMPLOYEES HEALTH INSURANCE ACCT</t>
  </si>
  <si>
    <t>60901</t>
  </si>
  <si>
    <t>TOTAL AGENCY FUNDS</t>
  </si>
  <si>
    <t>ENTERPRISE FUND</t>
  </si>
  <si>
    <t>50318</t>
  </si>
  <si>
    <t>OGS CONVENTION CENTER ACCOUNT</t>
  </si>
  <si>
    <t>TOTAL ENTERPRISE FUND</t>
  </si>
  <si>
    <t>55001</t>
  </si>
  <si>
    <t>CENTRALIZED SERVICES-FLEET MGMT</t>
  </si>
  <si>
    <t>55002</t>
  </si>
  <si>
    <t>CENTRALIZED SERVICES-DATA PROCESSING</t>
  </si>
  <si>
    <t>55003</t>
  </si>
  <si>
    <t>CENTRALIZED SERVICES-PRINTING</t>
  </si>
  <si>
    <t>55004</t>
  </si>
  <si>
    <t>CENTRALIZED SERVICES-REAL PROPERTY-LABOR</t>
  </si>
  <si>
    <t>55005</t>
  </si>
  <si>
    <t>CENTRALIZED SERVICES-DONATED FOODS</t>
  </si>
  <si>
    <t>55006</t>
  </si>
  <si>
    <t>CENTRALIZED SERVICES-PERSONAL PROPERTY</t>
  </si>
  <si>
    <t>55007</t>
  </si>
  <si>
    <t>CENTRALIZED SERVICES-CONSTRUCTION SERVICES</t>
  </si>
  <si>
    <t>55008</t>
  </si>
  <si>
    <t>CENTRALIZED SERVICES-PASNY</t>
  </si>
  <si>
    <t>55009</t>
  </si>
  <si>
    <t>CENTRALIZED SERVICES-ADMIN SUPPORT</t>
  </si>
  <si>
    <t>55010</t>
  </si>
  <si>
    <t>55011</t>
  </si>
  <si>
    <t>CENTRALIZED SERVICES-INSURANCE</t>
  </si>
  <si>
    <t>55012</t>
  </si>
  <si>
    <t>CENTRALIZED SERVICES-SECURITY CARD ACCESS</t>
  </si>
  <si>
    <t>55013</t>
  </si>
  <si>
    <t>CENTRALIZED SERVICES-COP'S</t>
  </si>
  <si>
    <t>55014</t>
  </si>
  <si>
    <t>CENTRALIZED SERVICES-FOOD SERVICES</t>
  </si>
  <si>
    <t>55015</t>
  </si>
  <si>
    <t>CENTRALIZED SERVICES-HOMER FOLKS</t>
  </si>
  <si>
    <t>55016</t>
  </si>
  <si>
    <t>CENTRALIZED SERVICES-IMMICS</t>
  </si>
  <si>
    <t>55017</t>
  </si>
  <si>
    <t>DOWNSTATE WAREHOUSE</t>
  </si>
  <si>
    <t>55018</t>
  </si>
  <si>
    <t>BUILDING ADMINISTRATION</t>
  </si>
  <si>
    <t>55019</t>
  </si>
  <si>
    <t>LEASE SPACE INITIATIVE</t>
  </si>
  <si>
    <t>55020</t>
  </si>
  <si>
    <t>OGS ENTERPRISE CONTRACTING ACCT</t>
  </si>
  <si>
    <t>55021</t>
  </si>
  <si>
    <t>NYS MEDIA CENTER</t>
  </si>
  <si>
    <t>55022</t>
  </si>
  <si>
    <t>BUSINESS SERVICES CENTER</t>
  </si>
  <si>
    <t>55052</t>
  </si>
  <si>
    <t xml:space="preserve">ARCHIVES RECORD MGMT I.S. </t>
  </si>
  <si>
    <t>55053</t>
  </si>
  <si>
    <t>FEDERAL SINGLE AUDIT</t>
  </si>
  <si>
    <t>55055</t>
  </si>
  <si>
    <t>CIVIL SERVICE LAW:SEC. 11 ADMIN</t>
  </si>
  <si>
    <t>55056</t>
  </si>
  <si>
    <t>CIVIL SERVICE EHS OCCUP HEALTH PROG</t>
  </si>
  <si>
    <t>55057</t>
  </si>
  <si>
    <t>BANKING SERVICES ACCOUNT</t>
  </si>
  <si>
    <t>55058</t>
  </si>
  <si>
    <t>CULTURAL RESOURCE SURVEY</t>
  </si>
  <si>
    <t>55059</t>
  </si>
  <si>
    <t>NEIGHBOR WORK PROJECT</t>
  </si>
  <si>
    <t>55060</t>
  </si>
  <si>
    <t>AUTOMATIC/PRINT CHARGBACKS</t>
  </si>
  <si>
    <t>55061</t>
  </si>
  <si>
    <t>OFT NYT ACCT</t>
  </si>
  <si>
    <t>55062</t>
  </si>
  <si>
    <t>DATA CENTER ACCOUNT</t>
  </si>
  <si>
    <t>55063</t>
  </si>
  <si>
    <t>HUMAN SVCE TELECOM ACCT</t>
  </si>
  <si>
    <t>55066</t>
  </si>
  <si>
    <t>CYBER SECURITY INTRUSION ACCT</t>
  </si>
  <si>
    <t>55067</t>
  </si>
  <si>
    <t>DOMESTIC VIOLENCE GRANT</t>
  </si>
  <si>
    <t>55069</t>
  </si>
  <si>
    <t>CENTRALIZED TECHNOLOGY SERVICES</t>
  </si>
  <si>
    <t>55072</t>
  </si>
  <si>
    <t>55201</t>
  </si>
  <si>
    <t>JOINT LABOR MANAGEMENT ADMIN</t>
  </si>
  <si>
    <t>55251</t>
  </si>
  <si>
    <t>EXECUTIVE DIRECTION INTERNAL AUDIT</t>
  </si>
  <si>
    <t>55252</t>
  </si>
  <si>
    <t>CIO INFORMATION TECHNOLOGY CENTRALIZED SERVICES</t>
  </si>
  <si>
    <t>55300</t>
  </si>
  <si>
    <t>HEALTH INSURANCE INTERNAL SERVICE</t>
  </si>
  <si>
    <t>55301</t>
  </si>
  <si>
    <t>CIVIL SERVICE EMPLOYEE BENEFITS DIV ADM</t>
  </si>
  <si>
    <t>55350</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</si>
  <si>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</si>
  <si>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</si>
  <si>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</si>
  <si>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</si>
  <si>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</si>
  <si>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</si>
  <si>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</si>
  <si>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</si>
  <si>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 xml:space="preserve"> regulations which require the State to disburse funds prior to making a reimbursement claim from the U.S. Treasury.</t>
  </si>
  <si>
    <t>General Fund</t>
  </si>
  <si>
    <t>GOVERNMENTAL FUNDS FOOTNOTES (continued)</t>
  </si>
  <si>
    <t xml:space="preserve">                    TOTAL</t>
  </si>
  <si>
    <t xml:space="preserve">  23700-23750-New York State Commercial Gaming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</si>
  <si>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</si>
  <si>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</si>
  <si>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</si>
  <si>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</si>
  <si>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</si>
  <si>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</si>
  <si>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</si>
  <si>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Urban Development Corporation (Youth Facilities)</t>
  </si>
  <si>
    <t>Housing Finance Agency (HFA)</t>
  </si>
  <si>
    <t>Housing Assistance Fund</t>
  </si>
  <si>
    <t>Quality of Care Account</t>
  </si>
  <si>
    <t>Dormitory Authority (Mental Hygiene)</t>
  </si>
  <si>
    <t>Federal Capital Projects</t>
  </si>
  <si>
    <t>State bond and note proceeds</t>
  </si>
  <si>
    <t>2.</t>
  </si>
  <si>
    <t>Operating Transfers constitute legally authorized transfers from a fund receiving revenues to a</t>
  </si>
  <si>
    <t>fund through which disbursements will ultimately be made. The more significant transfers include:</t>
  </si>
  <si>
    <r>
      <t xml:space="preserve">General Fund  </t>
    </r>
    <r>
      <rPr>
        <sz val="9"/>
        <rFont val="Arial"/>
        <family val="2"/>
      </rPr>
      <t>“Transfers to Other Funds” are as follows:</t>
    </r>
  </si>
  <si>
    <r>
      <t>Debt Service Funds</t>
    </r>
    <r>
      <rPr>
        <sz val="9"/>
        <rFont val="Arial"/>
        <family val="2"/>
      </rPr>
      <t xml:space="preserve"> “Transfers To Other Funds” includes transfers to the General Fund from the </t>
    </r>
  </si>
  <si>
    <t>State Capital Projects Fund</t>
  </si>
  <si>
    <t>following funds:</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</si>
  <si>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</si>
  <si>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</si>
  <si>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</si>
  <si>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</si>
  <si>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</si>
  <si>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</si>
  <si>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</si>
  <si>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</si>
  <si>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</si>
  <si>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</si>
  <si>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 xml:space="preserve">of medical assistance payments previously made from appropriated State and Federal funds.  These </t>
  </si>
  <si>
    <t xml:space="preserve">monies are initially credited to an agency escrow account and shortly after receipt are allocated and </t>
  </si>
  <si>
    <t xml:space="preserve">refunded to State or Federal fund appropriations from which the medical assistance payments were </t>
  </si>
  <si>
    <t xml:space="preserve">originally made.  </t>
  </si>
  <si>
    <t>Also included in the General Fund are transfers representing payments for patients residing in State-</t>
  </si>
  <si>
    <t xml:space="preserve">At month end, the following balances remained in agency escrow accounts.  For accounting purposes, </t>
  </si>
  <si>
    <t>adjustments have been made to reduce medical assistance spending and count these monies as</t>
  </si>
  <si>
    <t>financial resources of the General Fund and the Special Revenue Federal Fund.</t>
  </si>
  <si>
    <t>§72(4)(b) was added to the State Finance Law in 2010 to permit the State's General Debt Service</t>
  </si>
  <si>
    <t>Fund to maintain a cash reserve for the payment of debt service, and related expenses, during</t>
  </si>
  <si>
    <t xml:space="preserve">      Allocation of Month-End Balances</t>
  </si>
  <si>
    <r>
      <t>Special Revenue Funds</t>
    </r>
    <r>
      <rPr>
        <sz val="9"/>
        <rFont val="Arial"/>
        <family val="2"/>
      </rPr>
      <t xml:space="preserve"> “Transfers To Other Funds” includes transfers to Debt Service funds of</t>
    </r>
  </si>
  <si>
    <t>Medicaid Recoveries - Health Facilities</t>
  </si>
  <si>
    <t>Medicaid Recoveries - Third Parties</t>
  </si>
  <si>
    <t>Pharmacy Rebates</t>
  </si>
  <si>
    <t>Also included in Special Revenue funds are transfers to the General Fund from the following:</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</si>
  <si>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</si>
  <si>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</si>
  <si>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</si>
  <si>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</si>
  <si>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</si>
  <si>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</si>
  <si>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</si>
  <si>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</si>
  <si>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Governmental Funds - Classified by State, Federal Support and Capital Spending  </t>
  </si>
  <si>
    <t xml:space="preserve">Proprietary Funds  </t>
  </si>
  <si>
    <t xml:space="preserve">Trust Funds  </t>
  </si>
  <si>
    <t xml:space="preserve">Governmental Funds - Budgetary Basis - Financial Plan and Actual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</si>
  <si>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</si>
  <si>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</si>
  <si>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</si>
  <si>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</si>
  <si>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</si>
  <si>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 xml:space="preserve">Debt Service Funds Statement of Cash Flow  </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</si>
  <si>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</si>
  <si>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</si>
  <si>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</si>
  <si>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</si>
  <si>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</si>
  <si>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</si>
  <si>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</si>
  <si>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</si>
  <si>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</si>
  <si>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</si>
  <si>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</si>
  <si>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</si>
  <si>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</si>
  <si>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</si>
  <si>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</si>
  <si>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</si>
  <si>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</si>
  <si>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</si>
  <si>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</si>
  <si>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</si>
  <si>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Abandoned Property</t>
  </si>
  <si>
    <t>Bottle Bill</t>
  </si>
  <si>
    <t>Assessments</t>
  </si>
  <si>
    <t>Business</t>
  </si>
  <si>
    <t>Medical Care</t>
  </si>
  <si>
    <t>Public Utilities</t>
  </si>
  <si>
    <t>Other</t>
  </si>
  <si>
    <t>Fees, Licenses and Permits</t>
  </si>
  <si>
    <t>Alcohol Beverage Control Licensing</t>
  </si>
  <si>
    <t>Business/Professional</t>
  </si>
  <si>
    <t xml:space="preserve">Civil </t>
  </si>
  <si>
    <t>Criminal</t>
  </si>
  <si>
    <t>Motor Vehicle</t>
  </si>
  <si>
    <t>Recreational/Consumer</t>
  </si>
  <si>
    <t>Fines, Penalties and Forfeitures</t>
  </si>
  <si>
    <t>Gaming</t>
  </si>
  <si>
    <t>Casino</t>
  </si>
  <si>
    <t>Lottery</t>
  </si>
  <si>
    <t>Video Lottery</t>
  </si>
  <si>
    <t>Interest Earnings</t>
  </si>
  <si>
    <t>Receipts from Public Authorities</t>
  </si>
  <si>
    <t>Bond Proceeds</t>
  </si>
  <si>
    <t>Cost Recovery Assessments</t>
  </si>
  <si>
    <t>Issuance Fees</t>
  </si>
  <si>
    <t>Non Bond Related</t>
  </si>
  <si>
    <t>Receipts from Municipalities</t>
  </si>
  <si>
    <t>Rentals</t>
  </si>
  <si>
    <t>Revenues of State Departments</t>
  </si>
  <si>
    <t>Administrative Recoveries</t>
  </si>
  <si>
    <t>Commissions</t>
  </si>
  <si>
    <t>Gifts, Grants and Donations</t>
  </si>
  <si>
    <t>Indirect Cost Recoveries</t>
  </si>
  <si>
    <t>Patient/Client Care Reimbursement</t>
  </si>
  <si>
    <t>Rebates</t>
  </si>
  <si>
    <t>Restitution and Settlements</t>
  </si>
  <si>
    <t>Student Loans</t>
  </si>
  <si>
    <t>All Other</t>
  </si>
  <si>
    <t>Sales</t>
  </si>
  <si>
    <t>Tuition</t>
  </si>
  <si>
    <t>0% COMPENSATING BALANCE CDs</t>
  </si>
  <si>
    <t xml:space="preserve">Urban Development Corporation (Correctional Facilities)       </t>
  </si>
  <si>
    <t xml:space="preserve">Dormitory Authority and State University Income Fund   </t>
  </si>
  <si>
    <t xml:space="preserve">Also included in Debt Service funds are transfers to Special Revenue funds representing receipts in  </t>
  </si>
  <si>
    <t xml:space="preserve">excess of lease-purchase obligations that are used to finance a portion of the operating expenses for   </t>
  </si>
  <si>
    <t xml:space="preserve">The State receives moneys that represent refunds, pharmacy rebates, reimbursements, or disallowances    </t>
  </si>
  <si>
    <t>Exhibit A</t>
  </si>
  <si>
    <t xml:space="preserve">Exhibit A Supplemental </t>
  </si>
  <si>
    <t>Exhibit A Footnotes</t>
  </si>
  <si>
    <t>Miscellaneous Receipts Footnotes</t>
  </si>
  <si>
    <t>Exhibit B</t>
  </si>
  <si>
    <t>Exhibit C</t>
  </si>
  <si>
    <t>Exhibit D Debt Service/Capital Projects</t>
  </si>
  <si>
    <t>Exhibit E</t>
  </si>
  <si>
    <t>Exhibit F</t>
  </si>
  <si>
    <t>Exhibit F Tax</t>
  </si>
  <si>
    <t>Exhibit G State</t>
  </si>
  <si>
    <t>Exhibit G Federal</t>
  </si>
  <si>
    <t>Exhibit G Tax</t>
  </si>
  <si>
    <t>Exhibit I State</t>
  </si>
  <si>
    <t>Exhibit I Federal</t>
  </si>
  <si>
    <t xml:space="preserve">Appendix A </t>
  </si>
  <si>
    <t>Appendix B</t>
  </si>
  <si>
    <t>Appendix C</t>
  </si>
  <si>
    <t>Appendix D</t>
  </si>
  <si>
    <t>Appendix E</t>
  </si>
  <si>
    <t>Appendix F</t>
  </si>
  <si>
    <t>Appendix G</t>
  </si>
  <si>
    <t xml:space="preserve">  62000-62049-SSI SSP Payment</t>
  </si>
  <si>
    <t>2015</t>
  </si>
  <si>
    <t>1 Month Ended Apr. 30</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</si>
  <si>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</si>
  <si>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</si>
  <si>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</si>
  <si>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</si>
  <si>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</si>
  <si>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April 30, 2014</t>
  </si>
  <si>
    <t>FISCAL YEAR 2014-2015</t>
  </si>
  <si>
    <t>STATE FISCAL YEAR ENDED MARCH 31, 2015</t>
  </si>
  <si>
    <t>FOR ONE MONTH ENDED APRIL 30, 2014</t>
  </si>
  <si>
    <t xml:space="preserve">FISCAL YEAR 2014-2015  </t>
  </si>
  <si>
    <t>SCHEDULE OF MONTH-END TEMPORARY LOANS OUTSTANDING(*)</t>
  </si>
  <si>
    <t>APR. 2014</t>
  </si>
  <si>
    <t>APR. 30, 2014</t>
  </si>
  <si>
    <t>APR. 2013</t>
  </si>
  <si>
    <t>APR. 30, 2013</t>
  </si>
  <si>
    <t>FOR THE MONTH OF APRIL 2014</t>
  </si>
  <si>
    <t>APR. 1, 2014</t>
  </si>
  <si>
    <t>2014-2015</t>
  </si>
  <si>
    <t>SCHEDULE OF DISBURSEMENTS OF FEDERAL AWARDS - APRIL 2014</t>
  </si>
  <si>
    <t>1 MO. ENDED</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</si>
  <si>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</si>
  <si>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</si>
  <si>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</si>
  <si>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Exhibit D General Fund/Special Revenue</t>
  </si>
  <si>
    <t>Cash Flow - Governmental</t>
  </si>
  <si>
    <t>Cash Flow - Tax Receipts</t>
  </si>
  <si>
    <t xml:space="preserve">Governmental Funds - Cash Flow   </t>
  </si>
  <si>
    <t xml:space="preserve">Governmental Funds - Cash Flow Schedule of Tax Receipts  </t>
  </si>
  <si>
    <t xml:space="preserve">Special Revenue Funds - Cash Flow Schedule of Tax Receipts  </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</si>
  <si>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</si>
  <si>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</si>
  <si>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</si>
  <si>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</si>
  <si>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</si>
  <si>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General Fund - Cash Flow Schedule of Tax Receipts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</si>
  <si>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</si>
  <si>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</si>
  <si>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</si>
  <si>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</si>
  <si>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</si>
  <si>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</si>
  <si>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</si>
  <si>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</si>
  <si>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</si>
  <si>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</si>
  <si>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</si>
  <si>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</si>
  <si>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</si>
  <si>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Special Revenue - Federal</t>
  </si>
  <si>
    <t>April 2014</t>
  </si>
  <si>
    <t xml:space="preserve">COMBINED STATEMENT OF CASH RECEIPTS, DISBURSEMENTS AND CHANGES IN FUND BALANCES </t>
  </si>
  <si>
    <t>TRUST FUNDS</t>
  </si>
  <si>
    <t xml:space="preserve">COMBINED STATEMENT OF CASH RECEIPTS, DISBURSEMENTS AND CHANGES IN FUND BALANCES  </t>
  </si>
  <si>
    <t>Over/</t>
  </si>
  <si>
    <t>Fund Balances (Deficits) at April 30</t>
  </si>
  <si>
    <t xml:space="preserve">   Consumption/Use Taxes:</t>
  </si>
  <si>
    <t xml:space="preserve">   Business Taxes:</t>
  </si>
  <si>
    <t xml:space="preserve">   Business Taxes:   </t>
  </si>
  <si>
    <t>SPECIAL REVENUE FUNDS-STATE</t>
  </si>
  <si>
    <t>STATEMENT OF CASH FLOW - PUBLIC GOODS POOL</t>
  </si>
  <si>
    <t xml:space="preserve"> Transfers From Other Pools:</t>
  </si>
  <si>
    <t>TOTAL OFF-BUDGET</t>
  </si>
  <si>
    <t xml:space="preserve">     TOTAL THRUWAY AUTHORITY</t>
  </si>
  <si>
    <t xml:space="preserve">     TOTAL EMPIRE STATE DEVELOPMENT CORP</t>
  </si>
  <si>
    <t xml:space="preserve">     TOTAL DORMITORY AUTHORITY</t>
  </si>
  <si>
    <t>Alcoholism and Substance Abuse</t>
  </si>
  <si>
    <t>1 Month Ended April 30</t>
  </si>
  <si>
    <t>STATEMENT OF CASH FLOW - MEDICAID DISPROPORTIONATE SHARE</t>
  </si>
  <si>
    <r>
      <t xml:space="preserve">Medical Assistance Program (FMAP) </t>
    </r>
    <r>
      <rPr>
        <sz val="9"/>
        <color indexed="9"/>
        <rFont val="Arial"/>
        <family val="2"/>
      </rPr>
      <t>*</t>
    </r>
  </si>
  <si>
    <t>FISCAL YEAR ENDED MARCH 31, 2015</t>
  </si>
  <si>
    <t>1 MONTH ENDED</t>
  </si>
  <si>
    <t xml:space="preserve">  Accelerated Capacity and Transportation Improvements</t>
  </si>
  <si>
    <t xml:space="preserve">  Energy Conservation Through Improved Transportation:</t>
  </si>
  <si>
    <t xml:space="preserve">           Mass Transit - Metropolitan Transportation Authority</t>
  </si>
  <si>
    <t xml:space="preserve">  Rebuild New York-Transportation Infrastructure Renewal:</t>
  </si>
  <si>
    <t>FOR THE ONE MONTH ENDED APRIL 30, 2014</t>
  </si>
  <si>
    <t>SALES TAX</t>
  </si>
  <si>
    <t>REVENUE BOND</t>
  </si>
  <si>
    <t>$ INCREASE/</t>
  </si>
  <si>
    <t>(40154)</t>
  </si>
  <si>
    <t xml:space="preserve">         Sales Tax Revenue Bond </t>
  </si>
  <si>
    <t xml:space="preserve">         Transportation </t>
  </si>
  <si>
    <t xml:space="preserve">         Debt Reduction Reserve</t>
  </si>
  <si>
    <t>Exhibit A Misc. Receipts Footnotes</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</si>
  <si>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</si>
  <si>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</si>
  <si>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</si>
  <si>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</si>
  <si>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</si>
  <si>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COMPARATIVE SCHEDULE OF TAX RECEIPTS</t>
  </si>
  <si>
    <t>EXHIBIT E</t>
  </si>
  <si>
    <t>TOTAL GOVERNMENTAL FUNDS</t>
  </si>
  <si>
    <t>YEAR OVER YEAR</t>
  </si>
  <si>
    <t>PERSONAL INCOME TAX</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</si>
  <si>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</si>
  <si>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</si>
  <si>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</si>
  <si>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</si>
  <si>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</si>
  <si>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</si>
  <si>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</si>
  <si>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</si>
  <si>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</si>
  <si>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</si>
  <si>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</si>
  <si>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</si>
  <si>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</si>
  <si>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</si>
  <si>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</si>
  <si>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</si>
  <si>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</si>
  <si>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BUSINESS TAXES</t>
  </si>
  <si>
    <t xml:space="preserve">  Corporation Franchise </t>
  </si>
  <si>
    <t xml:space="preserve">  Corporation and Utilities </t>
  </si>
  <si>
    <t xml:space="preserve">  Insurance </t>
  </si>
  <si>
    <t xml:space="preserve">  Bank </t>
  </si>
  <si>
    <t xml:space="preserve">  Petroleum Business</t>
  </si>
  <si>
    <t xml:space="preserve">OTHER TAXES </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</si>
  <si>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</si>
  <si>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</si>
  <si>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</si>
  <si>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</si>
  <si>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</si>
  <si>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</si>
  <si>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</si>
  <si>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CASH FLOW SCHEDULE OF TAX RECEIPTS</t>
  </si>
  <si>
    <t xml:space="preserve">   Withholdings</t>
  </si>
  <si>
    <t xml:space="preserve">   Estimated payments</t>
  </si>
  <si>
    <t xml:space="preserve">   Returns</t>
  </si>
  <si>
    <t xml:space="preserve">   State/City Offsets</t>
  </si>
  <si>
    <t xml:space="preserve">   Other (Assessments/LLC)</t>
  </si>
  <si>
    <t xml:space="preserve">     Gross Receipts</t>
  </si>
  <si>
    <t xml:space="preserve">   Transfers to School Tax Relief Fund</t>
  </si>
  <si>
    <t xml:space="preserve">   Refunds issued</t>
  </si>
  <si>
    <t xml:space="preserve">     Total Personal Income Tax</t>
  </si>
  <si>
    <t xml:space="preserve">CONSUMPTION/USE TAXES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</si>
  <si>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</si>
  <si>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</si>
  <si>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</si>
  <si>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</si>
  <si>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</si>
  <si>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</si>
  <si>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</si>
  <si>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Consumption/Use Taxes and Fees</t>
  </si>
  <si>
    <t xml:space="preserve">   Corporation Franchise </t>
  </si>
  <si>
    <t xml:space="preserve">   Corporation and Utilities </t>
  </si>
  <si>
    <t xml:space="preserve">   Insurance </t>
  </si>
  <si>
    <t xml:space="preserve">   Bank </t>
  </si>
  <si>
    <t xml:space="preserve">   Petroleum Business </t>
  </si>
  <si>
    <t xml:space="preserve">     Total Business Taxes</t>
  </si>
  <si>
    <t>OTHER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</si>
  <si>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</si>
  <si>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</si>
  <si>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</si>
  <si>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</si>
  <si>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</si>
  <si>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</si>
  <si>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 xml:space="preserve">     Total Other Taxes</t>
  </si>
  <si>
    <t xml:space="preserve">     Total Tax Receipts</t>
  </si>
  <si>
    <t>(*) Governmental Funds includes General, Special Revenue, Debt Service and Capital Projects Funds combined.</t>
  </si>
  <si>
    <t>TAX RECEIPTS</t>
  </si>
  <si>
    <t>SPECIAL REVENUE FUNDS</t>
  </si>
  <si>
    <t xml:space="preserve">   Petroleum Business</t>
  </si>
  <si>
    <t xml:space="preserve">   Metropolitan Commuter Trans. Mobility </t>
  </si>
  <si>
    <t>Exhibit D</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</si>
  <si>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</si>
  <si>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</si>
  <si>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</si>
  <si>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</si>
  <si>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</si>
  <si>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</si>
  <si>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</si>
  <si>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1 Month Ended Apr. 30</t>
  </si>
  <si>
    <t xml:space="preserve">   Federal Receipts </t>
  </si>
  <si>
    <t>PROGRAM DISBURSEMENTS:</t>
  </si>
  <si>
    <t xml:space="preserve">  Transfers To Other Pools:</t>
  </si>
  <si>
    <t xml:space="preserve">  Transfers To State Funds:</t>
  </si>
  <si>
    <t xml:space="preserve"> PROGRAM DISBURSEMENTS:</t>
  </si>
  <si>
    <t>APRIL 2014</t>
  </si>
  <si>
    <t>APRIL 2013</t>
  </si>
  <si>
    <t>SUNY - Income Fund</t>
  </si>
  <si>
    <t xml:space="preserve">the current fiscal quarter.  As of April 30, 2014 - pursuant to a certification of the Budget Director - </t>
  </si>
  <si>
    <t>Business &amp; Licensing Services Account</t>
  </si>
  <si>
    <r>
      <t>Capital Projects Funds</t>
    </r>
    <r>
      <rPr>
        <sz val="9"/>
        <rFont val="Arial"/>
        <family val="2"/>
      </rPr>
      <t xml:space="preserve"> “Transfers To Other Funds” includes transfers to the General Fund ($0.6m)</t>
    </r>
  </si>
  <si>
    <t>and the General Debt Service Fund ($77.6m).</t>
  </si>
  <si>
    <t>Medicaid Recoveries -Audit</t>
  </si>
  <si>
    <t>the reserve amount is ($322.6m), which was funded by a transfer from the General Fund.</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</si>
  <si>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</si>
  <si>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</si>
  <si>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</si>
  <si>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</si>
  <si>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Source:  2014-15 Enacted Budget dated March 31, 2014.</t>
  </si>
  <si>
    <t>1 Month Ended</t>
  </si>
  <si>
    <t xml:space="preserve">  Disbursements and Other Financing Uses   </t>
  </si>
  <si>
    <t xml:space="preserve">                                      DEBT MATURED</t>
  </si>
  <si>
    <t xml:space="preserve">                                   DEBT ISSUED</t>
  </si>
  <si>
    <t xml:space="preserve">         Local Highway and Bridge </t>
  </si>
  <si>
    <t xml:space="preserve">         Dedicated Highway and Bridge </t>
  </si>
  <si>
    <t xml:space="preserve">     Thruway Authority:</t>
  </si>
  <si>
    <t xml:space="preserve">SOURCE:  </t>
  </si>
  <si>
    <t>OASAS - COMMUNITY FACILITIES</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</si>
  <si>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</si>
  <si>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</si>
  <si>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</si>
  <si>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</si>
  <si>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</si>
  <si>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</si>
  <si>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</si>
  <si>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</si>
  <si>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</si>
  <si>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</si>
  <si>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</si>
  <si>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</si>
  <si>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</si>
  <si>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t>
  </si>
  <si>
    <t>Temporary Loan authorized pursuant to Subdivision 5 of Section 4 of the State Finance Law and Chapter 57, Part HH, Section 1 and 1A, of the Laws of 2013-14.</t>
  </si>
  <si>
    <t>1 Month Ended April 30, 2014 (**)</t>
  </si>
  <si>
    <t xml:space="preserve">             Total Other Financing Sources (Uses)      </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</si>
  <si>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</si>
  <si>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r>
      <t xml:space="preserve">    </t>
    </r>
    <r>
      <rPr>
        <u/>
        <sz val="12"/>
        <rFont val="Arial"/>
        <family val="2"/>
      </rPr>
      <t>Federal Special Revenue Funds</t>
    </r>
    <r>
      <rPr>
        <sz val="12"/>
        <rFont val="Arial"/>
        <family val="2"/>
      </rPr>
      <t xml:space="preserve"> account for all non-capital Federal operating grants received by the State.  </t>
    </r>
    <r>
      <rPr>
        <u/>
        <sz val="14"/>
        <rFont val="Arial"/>
        <family val="2"/>
      </rPr>
      <t/>
    </r>
  </si>
  <si>
    <r>
      <t xml:space="preserve">    </t>
    </r>
    <r>
      <rPr>
        <u/>
        <sz val="12"/>
        <rFont val="Arial"/>
        <family val="2"/>
      </rPr>
      <t>Capital Projects Funds</t>
    </r>
    <r>
      <rPr>
        <sz val="12"/>
        <rFont val="Arial"/>
        <family val="2"/>
      </rPr>
      <t xml:space="preserve"> includes all capital activities regardless of funding source.  </t>
    </r>
  </si>
  <si>
    <t>Departments of Health ($13.3m) and Mental Hygiene ($118.5m).</t>
  </si>
  <si>
    <t>(3)</t>
  </si>
  <si>
    <t>(1)</t>
  </si>
  <si>
    <t>(4)</t>
  </si>
  <si>
    <t>Medicaid "Windfall" Recovery</t>
  </si>
  <si>
    <t>Unemployment Insurance - Interest &amp; Penalty</t>
  </si>
  <si>
    <t xml:space="preserve">          Total Program Disbursements</t>
  </si>
  <si>
    <t xml:space="preserve">operated Health, Mental Hygiene and State University facilities to Debt Service funds ($1.4m), the </t>
  </si>
  <si>
    <t>State University Income Fund ($6.9m) and the Mental Hygiene Program Account ($168.7m).</t>
  </si>
  <si>
    <t>($173.3m) representing the federal share of Medicaid payments for patients residing in State-</t>
  </si>
  <si>
    <t>operated Health and Mental Hygiene facilities.</t>
  </si>
  <si>
    <t xml:space="preserve">SUMMARY OF THE OPERATING FUND INVESTMENTS                                                                 SCHEDULE 6   </t>
  </si>
  <si>
    <t xml:space="preserve">  55000-55049-OGS Centralized Services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</si>
  <si>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</si>
  <si>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</si>
  <si>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</si>
  <si>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</si>
  <si>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</si>
  <si>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</si>
  <si>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</si>
  <si>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</si>
  <si>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</si>
  <si>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</si>
  <si>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1 MONTH ENDED APR. 30</t>
  </si>
  <si>
    <t>EXHIBIT A NOTES</t>
  </si>
  <si>
    <t>4.</t>
  </si>
  <si>
    <t xml:space="preserve">Pursuant to Section 70 of the State Finance Law, the SUNY Dormitory Fund (40350-40399) has </t>
  </si>
  <si>
    <t xml:space="preserve">been reclassified from a Debt Service Fund to a Special Revenue Fund.  For the current fiscal year, </t>
  </si>
  <si>
    <t>The beginning fund balances have been modified to reflect this change.</t>
  </si>
  <si>
    <t xml:space="preserve">5. Miscellaneous receipts in Governmental Funds include:  </t>
  </si>
  <si>
    <t>NY METROPOLITAN TRANSPORTATION COUNCIL</t>
  </si>
  <si>
    <t xml:space="preserve">  Estimated Payments </t>
  </si>
  <si>
    <t xml:space="preserve">  </t>
  </si>
  <si>
    <t xml:space="preserve">Public Authority Off-Budget Spending Report  </t>
  </si>
  <si>
    <t>Governmental Funds Footnotes</t>
  </si>
  <si>
    <t xml:space="preserve">(**) Disbursements from the HCRA Resources Fund includes direct grant payments to program beneficiaries, services and expenses </t>
  </si>
  <si>
    <t>all the activity will be presented in a Special Revenue Fund using the same fund numbers.</t>
  </si>
  <si>
    <t>Note to users: This Excel file contains formulas and links.</t>
  </si>
  <si>
    <t>STATE OPERATIONS AND LOCAL ASSISTANCE</t>
  </si>
  <si>
    <t>D01RVE - ALBANY</t>
  </si>
  <si>
    <t>D07RVE - BINGHAMTON</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</si>
  <si>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</si>
  <si>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</si>
  <si>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</si>
  <si>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</si>
  <si>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</si>
  <si>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</si>
  <si>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</si>
  <si>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</si>
  <si>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</si>
  <si>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</si>
  <si>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</si>
  <si>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</si>
  <si>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</si>
  <si>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</si>
  <si>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</si>
  <si>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</si>
  <si>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</si>
  <si>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</si>
  <si>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As of April 30, 2014, $9,811,832.33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</si>
</sst>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mmmm\ yyyy;@"/>
    <numFmt numFmtId="195" formatCode="[$-409]mmmmm\-yy;@"/>
    <numFmt numFmtId="196" formatCode="_(* #,##0.0_);_(* \(#,##0.0\);_(* &quot;-&quot;??_);_(@_)"/>
  </numFmts>
  <fonts count="179">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0"/>
      <name val="SWISS"/>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8"/>
      <name val="SWISS"/>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sz val="10"/>
      <color theme="1"/>
      <name val="Arial"/>
      <family val="2"/>
    </font>
    <font>
      <b/>
      <sz val="10"/>
      <color theme="1"/>
      <name val="Arial"/>
      <family val="2"/>
    </font>
    <font>
      <b/>
      <sz val="8"/>
      <color rgb="FF000000"/>
      <name val="Courier"/>
      <family val="3"/>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sz val="14.5"/>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b/>
      <sz val="10"/>
      <color indexed="10"/>
      <name val="SWISS"/>
    </font>
    <font>
      <b/>
      <sz val="11"/>
      <name val="SWISS"/>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u/>
      <sz val="14"/>
      <name val="SWISS"/>
    </font>
    <font>
      <sz val="10"/>
      <color theme="1"/>
      <name val="Arial"/>
      <family val="2"/>
    </font>
    <font>
      <sz val="10"/>
      <name val="Arial"/>
      <family val="2"/>
    </font>
    <font>
      <b/>
      <sz val="10"/>
      <color theme="1"/>
      <name val="Courier"/>
      <family val="3"/>
    </font>
    <font>
      <sz val="10"/>
      <color theme="1"/>
      <name val="Courier"/>
      <family val="3"/>
    </font>
    <font>
      <sz val="8"/>
      <name val="Arial"/>
      <family val="2"/>
    </font>
    <font>
      <b/>
      <sz val="13"/>
      <name val="Arrial"/>
    </font>
    <font>
      <b/>
      <sz val="16"/>
      <color indexed="8"/>
      <name val="Arial"/>
      <family val="2"/>
    </font>
    <font>
      <b/>
      <sz val="14"/>
      <name val="Arial MT"/>
    </font>
    <font>
      <i/>
      <sz val="16"/>
      <name val="Arial"/>
      <family val="2"/>
    </font>
    <font>
      <u/>
      <sz val="10"/>
      <color rgb="FF1362D7"/>
      <name val="Arial"/>
      <family val="2"/>
    </font>
    <font>
      <sz val="12"/>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top/>
      <bottom style="thick">
        <color indexed="64"/>
      </bottom>
      <diagonal/>
    </border>
  </borders>
  <cellStyleXfs count="1942">
    <xf numFmtId="164" fontId="0" fillId="0" borderId="0"/>
    <xf numFmtId="43" fontId="26" fillId="0" borderId="0" applyFont="0" applyFill="0" applyBorder="0" applyAlignment="0" applyProtection="0"/>
    <xf numFmtId="0" fontId="24" fillId="0" borderId="0"/>
    <xf numFmtId="0" fontId="24" fillId="0" borderId="0"/>
    <xf numFmtId="0" fontId="74" fillId="0" borderId="0"/>
    <xf numFmtId="43" fontId="74"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7" fillId="0" borderId="0"/>
    <xf numFmtId="43" fontId="88" fillId="0" borderId="0" applyFont="0" applyFill="0" applyBorder="0" applyAlignment="0" applyProtection="0"/>
    <xf numFmtId="0" fontId="24" fillId="0" borderId="0"/>
    <xf numFmtId="43" fontId="29" fillId="0" borderId="0" applyFont="0" applyFill="0" applyBorder="0" applyAlignment="0" applyProtection="0"/>
    <xf numFmtId="40" fontId="93" fillId="33" borderId="0">
      <alignment horizontal="right"/>
    </xf>
    <xf numFmtId="0" fontId="94" fillId="33" borderId="0">
      <alignment horizontal="right"/>
    </xf>
    <xf numFmtId="0" fontId="95" fillId="33" borderId="13"/>
    <xf numFmtId="0" fontId="95" fillId="0" borderId="0" applyBorder="0">
      <alignment horizontal="centerContinuous"/>
    </xf>
    <xf numFmtId="0" fontId="96" fillId="0" borderId="0" applyBorder="0">
      <alignment horizontal="centerContinuous"/>
    </xf>
    <xf numFmtId="176" fontId="24" fillId="0" borderId="0"/>
    <xf numFmtId="176" fontId="26" fillId="0" borderId="0"/>
    <xf numFmtId="0" fontId="26"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103" fillId="0" borderId="0"/>
    <xf numFmtId="43" fontId="104"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24" fillId="0" borderId="0"/>
    <xf numFmtId="0" fontId="88" fillId="0" borderId="0"/>
    <xf numFmtId="43" fontId="88" fillId="0" borderId="0" applyFont="0" applyFill="0" applyBorder="0" applyAlignment="0" applyProtection="0"/>
    <xf numFmtId="0" fontId="23" fillId="1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23" fillId="16"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23" fillId="20"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23" fillId="24"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8"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3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23" fillId="9"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3" fillId="1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3" fillId="17"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3" fillId="21"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5"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29"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3" fillId="3" borderId="0" applyNumberFormat="0" applyBorder="0" applyAlignment="0" applyProtection="0"/>
    <xf numFmtId="0" fontId="116" fillId="47" borderId="0" applyNumberFormat="0" applyBorder="0" applyAlignment="0" applyProtection="0"/>
    <xf numFmtId="0" fontId="116" fillId="47" borderId="0" applyNumberFormat="0" applyBorder="0" applyAlignment="0" applyProtection="0"/>
    <xf numFmtId="0" fontId="17" fillId="6" borderId="4" applyNumberFormat="0" applyAlignment="0" applyProtection="0"/>
    <xf numFmtId="0" fontId="117" fillId="48" borderId="62" applyNumberFormat="0" applyAlignment="0" applyProtection="0"/>
    <xf numFmtId="0" fontId="117" fillId="48" borderId="62" applyNumberFormat="0" applyAlignment="0" applyProtection="0"/>
    <xf numFmtId="0" fontId="19" fillId="7" borderId="7" applyNumberFormat="0" applyAlignment="0" applyProtection="0"/>
    <xf numFmtId="0" fontId="113" fillId="49" borderId="63" applyNumberFormat="0" applyAlignment="0" applyProtection="0"/>
    <xf numFmtId="0" fontId="113" fillId="49" borderId="63" applyNumberFormat="0" applyAlignment="0" applyProtection="0"/>
    <xf numFmtId="0" fontId="2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 fillId="2" borderId="0" applyNumberFormat="0" applyBorder="0" applyAlignment="0" applyProtection="0"/>
    <xf numFmtId="0" fontId="119" fillId="50" borderId="0" applyNumberFormat="0" applyBorder="0" applyAlignment="0" applyProtection="0"/>
    <xf numFmtId="0" fontId="119" fillId="50" borderId="0" applyNumberFormat="0" applyBorder="0" applyAlignment="0" applyProtection="0"/>
    <xf numFmtId="0" fontId="9" fillId="0" borderId="1" applyNumberFormat="0" applyFill="0" applyAlignment="0" applyProtection="0"/>
    <xf numFmtId="0" fontId="120" fillId="0" borderId="64" applyNumberFormat="0" applyFill="0" applyAlignment="0" applyProtection="0"/>
    <xf numFmtId="0" fontId="120" fillId="0" borderId="64" applyNumberFormat="0" applyFill="0" applyAlignment="0" applyProtection="0"/>
    <xf numFmtId="0" fontId="10" fillId="0" borderId="2" applyNumberFormat="0" applyFill="0" applyAlignment="0" applyProtection="0"/>
    <xf numFmtId="0" fontId="121" fillId="0" borderId="65" applyNumberFormat="0" applyFill="0" applyAlignment="0" applyProtection="0"/>
    <xf numFmtId="0" fontId="121" fillId="0" borderId="65" applyNumberFormat="0" applyFill="0" applyAlignment="0" applyProtection="0"/>
    <xf numFmtId="0" fontId="11" fillId="0" borderId="3" applyNumberFormat="0" applyFill="0" applyAlignment="0" applyProtection="0"/>
    <xf numFmtId="0" fontId="122" fillId="0" borderId="66" applyNumberFormat="0" applyFill="0" applyAlignment="0" applyProtection="0"/>
    <xf numFmtId="0" fontId="122" fillId="0" borderId="66" applyNumberFormat="0" applyFill="0" applyAlignment="0" applyProtection="0"/>
    <xf numFmtId="0" fontId="1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5" fillId="5" borderId="4" applyNumberFormat="0" applyAlignment="0" applyProtection="0"/>
    <xf numFmtId="0" fontId="123" fillId="51" borderId="62" applyNumberFormat="0" applyAlignment="0" applyProtection="0"/>
    <xf numFmtId="0" fontId="123" fillId="51" borderId="62" applyNumberFormat="0" applyAlignment="0" applyProtection="0"/>
    <xf numFmtId="0" fontId="18" fillId="0" borderId="6" applyNumberFormat="0" applyFill="0" applyAlignment="0" applyProtection="0"/>
    <xf numFmtId="0" fontId="124" fillId="0" borderId="67" applyNumberFormat="0" applyFill="0" applyAlignment="0" applyProtection="0"/>
    <xf numFmtId="0" fontId="124" fillId="0" borderId="67" applyNumberFormat="0" applyFill="0" applyAlignment="0" applyProtection="0"/>
    <xf numFmtId="0" fontId="14" fillId="4" borderId="0" applyNumberFormat="0" applyBorder="0" applyAlignment="0" applyProtection="0"/>
    <xf numFmtId="0" fontId="125" fillId="52" borderId="0" applyNumberFormat="0" applyBorder="0" applyAlignment="0" applyProtection="0"/>
    <xf numFmtId="0" fontId="125" fillId="52" borderId="0" applyNumberFormat="0" applyBorder="0" applyAlignment="0" applyProtection="0"/>
    <xf numFmtId="0" fontId="7" fillId="0" borderId="0"/>
    <xf numFmtId="0" fontId="16" fillId="6" borderId="5" applyNumberFormat="0" applyAlignment="0" applyProtection="0"/>
    <xf numFmtId="0" fontId="126" fillId="48" borderId="68" applyNumberFormat="0" applyAlignment="0" applyProtection="0"/>
    <xf numFmtId="0" fontId="126" fillId="48" borderId="68" applyNumberFormat="0" applyAlignment="0" applyProtection="0"/>
    <xf numFmtId="0" fontId="8"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22" fillId="0" borderId="9" applyNumberFormat="0" applyFill="0" applyAlignment="0" applyProtection="0"/>
    <xf numFmtId="0" fontId="44" fillId="0" borderId="69" applyNumberFormat="0" applyFill="0" applyAlignment="0" applyProtection="0"/>
    <xf numFmtId="0" fontId="44" fillId="0" borderId="69" applyNumberFormat="0" applyFill="0" applyAlignment="0" applyProtection="0"/>
    <xf numFmtId="0" fontId="20"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 fillId="0" borderId="0"/>
    <xf numFmtId="43" fontId="24" fillId="0" borderId="0" applyFont="0" applyFill="0" applyBorder="0" applyAlignment="0" applyProtection="0"/>
    <xf numFmtId="0" fontId="24" fillId="0" borderId="0"/>
    <xf numFmtId="0" fontId="26" fillId="0" borderId="0"/>
    <xf numFmtId="0" fontId="24" fillId="0" borderId="0"/>
    <xf numFmtId="0" fontId="5" fillId="0" borderId="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9"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44" fontId="4" fillId="0" borderId="0" applyFont="0" applyFill="0" applyBorder="0" applyAlignment="0" applyProtection="0"/>
    <xf numFmtId="43" fontId="26" fillId="0" borderId="0" applyFont="0" applyFill="0" applyBorder="0" applyAlignment="0" applyProtection="0"/>
    <xf numFmtId="0" fontId="26" fillId="0" borderId="0"/>
    <xf numFmtId="0" fontId="88" fillId="0" borderId="0"/>
    <xf numFmtId="0" fontId="24" fillId="0" borderId="0"/>
    <xf numFmtId="0" fontId="149" fillId="0" borderId="0" applyNumberFormat="0" applyFill="0" applyBorder="0" applyAlignment="0" applyProtection="0">
      <alignment vertical="top"/>
      <protection locked="0"/>
    </xf>
    <xf numFmtId="0" fontId="151"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51"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51"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51"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51"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51"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51"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51"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51"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51"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51"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51"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51"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1"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1"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51"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51"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1"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1"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51"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51"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51"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51"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51"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153" fillId="0" borderId="0"/>
    <xf numFmtId="0" fontId="4" fillId="0" borderId="0"/>
    <xf numFmtId="0" fontId="4" fillId="0" borderId="0"/>
    <xf numFmtId="0" fontId="4" fillId="0" borderId="0"/>
    <xf numFmtId="0" fontId="87" fillId="0" borderId="0"/>
    <xf numFmtId="0" fontId="152"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152" fillId="0" borderId="0"/>
    <xf numFmtId="0" fontId="152" fillId="0" borderId="0"/>
    <xf numFmtId="0" fontId="4" fillId="0" borderId="0"/>
    <xf numFmtId="0" fontId="24" fillId="0" borderId="0"/>
    <xf numFmtId="0" fontId="151"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51"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4" fillId="0" borderId="0"/>
    <xf numFmtId="0" fontId="154" fillId="0" borderId="0"/>
    <xf numFmtId="9" fontId="24" fillId="0" borderId="0" applyFont="0" applyFill="0" applyBorder="0" applyAlignment="0" applyProtection="0"/>
    <xf numFmtId="43" fontId="24" fillId="0" borderId="0" applyFont="0" applyFill="0" applyBorder="0" applyAlignment="0" applyProtection="0"/>
    <xf numFmtId="0" fontId="29" fillId="0" borderId="0"/>
    <xf numFmtId="43" fontId="29"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176"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87" fillId="0" borderId="0"/>
    <xf numFmtId="0" fontId="2" fillId="0" borderId="0"/>
    <xf numFmtId="0" fontId="2" fillId="0" borderId="0"/>
    <xf numFmtId="0" fontId="24" fillId="0" borderId="0"/>
    <xf numFmtId="0" fontId="2" fillId="0" borderId="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43" fontId="24" fillId="0" borderId="0" applyFont="0" applyFill="0" applyBorder="0" applyAlignment="0" applyProtection="0"/>
    <xf numFmtId="0" fontId="24" fillId="0" borderId="0"/>
    <xf numFmtId="0" fontId="87"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9" fontId="178" fillId="0" borderId="0" applyFont="0" applyFill="0" applyBorder="0" applyAlignment="0" applyProtection="0"/>
  </cellStyleXfs>
  <cellXfs count="3204">
    <xf numFmtId="164" fontId="0" fillId="0" borderId="0" xfId="0"/>
    <xf numFmtId="165" fontId="26" fillId="0" borderId="0" xfId="0" applyNumberFormat="1" applyFont="1" applyAlignment="1" applyProtection="1">
      <protection locked="0"/>
    </xf>
    <xf numFmtId="165" fontId="27" fillId="0" borderId="0" xfId="0" applyNumberFormat="1" applyFont="1" applyAlignment="1" applyProtection="1">
      <protection locked="0"/>
    </xf>
    <xf numFmtId="166" fontId="29" fillId="0" borderId="0" xfId="0" applyNumberFormat="1" applyFont="1" applyAlignment="1" applyProtection="1">
      <protection locked="0"/>
    </xf>
    <xf numFmtId="166" fontId="29" fillId="0" borderId="0" xfId="0" applyNumberFormat="1" applyFont="1" applyAlignment="1" applyProtection="1"/>
    <xf numFmtId="166" fontId="30" fillId="0" borderId="0" xfId="0" applyNumberFormat="1" applyFont="1" applyAlignment="1" applyProtection="1">
      <protection locked="0"/>
    </xf>
    <xf numFmtId="166" fontId="30" fillId="0" borderId="0" xfId="0" applyNumberFormat="1" applyFont="1" applyAlignment="1" applyProtection="1"/>
    <xf numFmtId="166" fontId="31" fillId="0" borderId="0" xfId="0" applyNumberFormat="1" applyFont="1" applyFill="1" applyAlignment="1" applyProtection="1">
      <alignment horizontal="right"/>
      <protection locked="0"/>
    </xf>
    <xf numFmtId="166" fontId="31" fillId="0" borderId="0" xfId="0" applyNumberFormat="1" applyFont="1" applyAlignment="1" applyProtection="1">
      <alignment horizontal="right"/>
      <protection locked="0"/>
    </xf>
    <xf numFmtId="166" fontId="25" fillId="0" borderId="0" xfId="0" applyNumberFormat="1" applyFont="1" applyFill="1" applyAlignment="1" applyProtection="1">
      <alignment horizontal="right"/>
      <protection locked="0"/>
    </xf>
    <xf numFmtId="166" fontId="31" fillId="0" borderId="0" xfId="0" quotePrefix="1" applyNumberFormat="1" applyFont="1" applyFill="1" applyAlignment="1" applyProtection="1">
      <alignment horizontal="right"/>
      <protection locked="0"/>
    </xf>
    <xf numFmtId="166" fontId="31" fillId="0" borderId="0" xfId="0" applyNumberFormat="1" applyFont="1" applyAlignment="1" applyProtection="1">
      <alignment horizontal="center"/>
      <protection locked="0"/>
    </xf>
    <xf numFmtId="166" fontId="29" fillId="0" borderId="0" xfId="0" applyNumberFormat="1" applyFont="1" applyBorder="1" applyAlignment="1" applyProtection="1">
      <protection locked="0"/>
    </xf>
    <xf numFmtId="166" fontId="31" fillId="0" borderId="0" xfId="0" applyNumberFormat="1" applyFont="1" applyFill="1" applyAlignment="1" applyProtection="1">
      <protection locked="0"/>
    </xf>
    <xf numFmtId="166" fontId="31" fillId="0" borderId="0" xfId="0" applyNumberFormat="1" applyFont="1" applyAlignment="1" applyProtection="1">
      <protection locked="0"/>
    </xf>
    <xf numFmtId="166" fontId="26" fillId="0" borderId="0" xfId="0" applyNumberFormat="1" applyFont="1" applyAlignment="1" applyProtection="1">
      <protection locked="0"/>
    </xf>
    <xf numFmtId="166" fontId="31" fillId="0" borderId="10" xfId="0" applyNumberFormat="1" applyFont="1" applyBorder="1" applyAlignment="1" applyProtection="1">
      <alignment horizontal="centerContinuous"/>
      <protection locked="0"/>
    </xf>
    <xf numFmtId="166" fontId="31" fillId="0" borderId="10" xfId="0" applyNumberFormat="1" applyFont="1" applyBorder="1" applyAlignment="1" applyProtection="1">
      <alignment horizontal="centerContinuous"/>
    </xf>
    <xf numFmtId="166" fontId="31" fillId="0" borderId="0" xfId="0" applyNumberFormat="1" applyFont="1" applyBorder="1" applyAlignment="1" applyProtection="1">
      <protection locked="0"/>
    </xf>
    <xf numFmtId="165" fontId="26" fillId="0" borderId="0" xfId="0" applyNumberFormat="1" applyFont="1" applyBorder="1" applyAlignment="1" applyProtection="1">
      <protection locked="0"/>
    </xf>
    <xf numFmtId="166" fontId="31" fillId="0" borderId="0" xfId="0" applyNumberFormat="1" applyFont="1" applyBorder="1" applyAlignment="1" applyProtection="1">
      <alignment horizontal="center"/>
      <protection locked="0"/>
    </xf>
    <xf numFmtId="166" fontId="31" fillId="0" borderId="0" xfId="0" quotePrefix="1" applyNumberFormat="1" applyFont="1" applyBorder="1" applyAlignment="1" applyProtection="1">
      <alignment horizontal="center"/>
    </xf>
    <xf numFmtId="166" fontId="31" fillId="0" borderId="0" xfId="0" applyNumberFormat="1" applyFont="1" applyBorder="1" applyAlignment="1" applyProtection="1">
      <alignment horizontal="center"/>
    </xf>
    <xf numFmtId="166" fontId="26" fillId="0" borderId="0" xfId="0" applyNumberFormat="1" applyFont="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166" fontId="31" fillId="0" borderId="10" xfId="0" quotePrefix="1" applyNumberFormat="1" applyFont="1" applyBorder="1" applyAlignment="1" applyProtection="1">
      <alignment horizontal="center"/>
      <protection locked="0"/>
    </xf>
    <xf numFmtId="166" fontId="31" fillId="0" borderId="10" xfId="0" applyNumberFormat="1" applyFont="1" applyBorder="1" applyAlignment="1" applyProtection="1">
      <alignment horizontal="center"/>
      <protection locked="0"/>
    </xf>
    <xf numFmtId="166" fontId="31" fillId="0" borderId="10" xfId="0" applyNumberFormat="1" applyFont="1" applyBorder="1" applyAlignment="1" applyProtection="1">
      <alignment horizontal="center"/>
    </xf>
    <xf numFmtId="166" fontId="31" fillId="0" borderId="0" xfId="0" quotePrefix="1" applyNumberFormat="1" applyFont="1" applyBorder="1" applyAlignment="1" applyProtection="1">
      <alignment horizontal="center"/>
      <protection locked="0"/>
    </xf>
    <xf numFmtId="166" fontId="26" fillId="0" borderId="0" xfId="0" applyNumberFormat="1" applyFont="1" applyBorder="1" applyAlignment="1" applyProtection="1">
      <protection locked="0"/>
    </xf>
    <xf numFmtId="166" fontId="26" fillId="0" borderId="0" xfId="0" applyNumberFormat="1" applyFont="1" applyBorder="1" applyAlignment="1" applyProtection="1"/>
    <xf numFmtId="166" fontId="26" fillId="0" borderId="13" xfId="0" applyNumberFormat="1" applyFont="1" applyBorder="1" applyAlignment="1" applyProtection="1">
      <protection locked="0"/>
    </xf>
    <xf numFmtId="166" fontId="26" fillId="0" borderId="14" xfId="0" applyNumberFormat="1" applyFont="1" applyBorder="1" applyAlignment="1" applyProtection="1">
      <protection locked="0"/>
    </xf>
    <xf numFmtId="166" fontId="26" fillId="0" borderId="0" xfId="0" applyNumberFormat="1" applyFont="1" applyFill="1" applyBorder="1" applyAlignment="1" applyProtection="1">
      <protection locked="0"/>
    </xf>
    <xf numFmtId="166" fontId="26" fillId="0" borderId="15" xfId="0" applyNumberFormat="1" applyFont="1" applyBorder="1" applyAlignment="1" applyProtection="1">
      <protection locked="0"/>
    </xf>
    <xf numFmtId="165" fontId="33" fillId="0" borderId="0" xfId="0" applyNumberFormat="1" applyFont="1" applyBorder="1" applyAlignment="1" applyProtection="1">
      <protection locked="0"/>
    </xf>
    <xf numFmtId="37" fontId="26" fillId="0" borderId="0" xfId="0" quotePrefix="1" applyNumberFormat="1" applyFont="1" applyAlignment="1" applyProtection="1">
      <alignment horizontal="left"/>
      <protection locked="0"/>
    </xf>
    <xf numFmtId="167" fontId="26" fillId="0" borderId="0" xfId="0" applyNumberFormat="1" applyFont="1" applyAlignment="1" applyProtection="1">
      <protection locked="0"/>
    </xf>
    <xf numFmtId="167" fontId="26" fillId="0" borderId="0" xfId="0" applyNumberFormat="1" applyFont="1" applyAlignment="1" applyProtection="1">
      <alignment horizontal="center"/>
      <protection locked="0"/>
    </xf>
    <xf numFmtId="167" fontId="26" fillId="0" borderId="13" xfId="0" applyNumberFormat="1" applyFont="1" applyBorder="1" applyAlignment="1" applyProtection="1">
      <protection locked="0"/>
    </xf>
    <xf numFmtId="167" fontId="26" fillId="0" borderId="0" xfId="0" applyNumberFormat="1" applyFont="1" applyBorder="1" applyAlignment="1" applyProtection="1">
      <protection locked="0"/>
    </xf>
    <xf numFmtId="167" fontId="26" fillId="0" borderId="14" xfId="0" applyNumberFormat="1" applyFont="1" applyBorder="1" applyAlignment="1" applyProtection="1">
      <protection locked="0"/>
    </xf>
    <xf numFmtId="167" fontId="26" fillId="0" borderId="0" xfId="0" applyNumberFormat="1" applyFont="1" applyFill="1" applyBorder="1" applyAlignment="1" applyProtection="1">
      <protection locked="0"/>
    </xf>
    <xf numFmtId="167" fontId="26" fillId="0" borderId="15" xfId="0" applyNumberFormat="1" applyFont="1" applyBorder="1" applyAlignment="1" applyProtection="1">
      <protection locked="0"/>
    </xf>
    <xf numFmtId="168" fontId="27" fillId="0" borderId="0" xfId="0" applyNumberFormat="1" applyFont="1" applyAlignment="1" applyProtection="1">
      <protection locked="0"/>
    </xf>
    <xf numFmtId="164" fontId="26" fillId="0" borderId="0" xfId="0" applyNumberFormat="1" applyFont="1" applyBorder="1" applyAlignment="1" applyProtection="1">
      <protection locked="0"/>
    </xf>
    <xf numFmtId="37" fontId="26" fillId="0" borderId="0" xfId="0" applyNumberFormat="1" applyFont="1" applyAlignment="1" applyProtection="1">
      <alignment horizontal="left"/>
      <protection locked="0"/>
    </xf>
    <xf numFmtId="170" fontId="26" fillId="0" borderId="0" xfId="0" applyNumberFormat="1" applyFont="1" applyAlignment="1" applyProtection="1">
      <protection locked="0"/>
    </xf>
    <xf numFmtId="170" fontId="26" fillId="0" borderId="0" xfId="0" applyNumberFormat="1" applyFont="1" applyAlignment="1" applyProtection="1"/>
    <xf numFmtId="170" fontId="26" fillId="0" borderId="0" xfId="0" applyNumberFormat="1" applyFont="1" applyAlignment="1" applyProtection="1">
      <alignment horizontal="right"/>
      <protection locked="0"/>
    </xf>
    <xf numFmtId="170" fontId="26" fillId="0" borderId="13" xfId="0" applyNumberFormat="1" applyFont="1" applyBorder="1" applyAlignment="1" applyProtection="1">
      <protection locked="0"/>
    </xf>
    <xf numFmtId="170" fontId="26" fillId="0" borderId="0" xfId="0" applyNumberFormat="1" applyFont="1" applyBorder="1" applyAlignment="1" applyProtection="1">
      <protection locked="0"/>
    </xf>
    <xf numFmtId="170" fontId="26" fillId="0" borderId="14" xfId="0" applyNumberFormat="1" applyFont="1" applyBorder="1" applyAlignment="1" applyProtection="1">
      <protection locked="0"/>
    </xf>
    <xf numFmtId="170" fontId="26" fillId="0" borderId="0" xfId="0" applyNumberFormat="1" applyFont="1" applyFill="1" applyAlignment="1" applyProtection="1">
      <protection locked="0"/>
    </xf>
    <xf numFmtId="170" fontId="26" fillId="0" borderId="0" xfId="0" applyNumberFormat="1" applyFont="1" applyFill="1" applyBorder="1" applyAlignment="1" applyProtection="1">
      <protection locked="0"/>
    </xf>
    <xf numFmtId="170" fontId="26" fillId="0" borderId="15" xfId="0" applyNumberFormat="1" applyFont="1" applyBorder="1" applyAlignment="1" applyProtection="1">
      <protection locked="0"/>
    </xf>
    <xf numFmtId="165" fontId="26" fillId="0" borderId="0" xfId="0" quotePrefix="1" applyNumberFormat="1" applyFont="1" applyAlignment="1" applyProtection="1">
      <alignment horizontal="left"/>
      <protection locked="0"/>
    </xf>
    <xf numFmtId="170" fontId="26" fillId="0" borderId="0" xfId="0" applyNumberFormat="1" applyFont="1" applyAlignment="1" applyProtection="1">
      <alignment horizontal="center"/>
      <protection locked="0"/>
    </xf>
    <xf numFmtId="170" fontId="26" fillId="0" borderId="0" xfId="0" applyNumberFormat="1" applyFont="1" applyAlignment="1" applyProtection="1">
      <alignment horizontal="center"/>
    </xf>
    <xf numFmtId="171" fontId="26" fillId="0" borderId="0" xfId="0" quotePrefix="1" applyNumberFormat="1" applyFont="1" applyAlignment="1" applyProtection="1">
      <alignment horizontal="left"/>
      <protection locked="0"/>
    </xf>
    <xf numFmtId="0" fontId="26" fillId="0" borderId="0" xfId="0" quotePrefix="1" applyNumberFormat="1" applyFont="1" applyAlignment="1" applyProtection="1">
      <alignment horizontal="left"/>
      <protection locked="0"/>
    </xf>
    <xf numFmtId="170" fontId="26" fillId="0" borderId="0" xfId="0" quotePrefix="1" applyNumberFormat="1" applyFont="1" applyAlignment="1" applyProtection="1">
      <alignment horizontal="center"/>
      <protection locked="0"/>
    </xf>
    <xf numFmtId="170" fontId="31" fillId="0" borderId="16" xfId="0" applyNumberFormat="1" applyFont="1" applyBorder="1" applyAlignment="1" applyProtection="1">
      <alignment horizontal="right"/>
      <protection locked="0"/>
    </xf>
    <xf numFmtId="170" fontId="31" fillId="0" borderId="0" xfId="0" applyNumberFormat="1" applyFont="1" applyBorder="1" applyAlignment="1" applyProtection="1">
      <alignment horizontal="right"/>
      <protection locked="0"/>
    </xf>
    <xf numFmtId="170" fontId="31" fillId="0" borderId="16" xfId="0" applyNumberFormat="1" applyFont="1" applyBorder="1" applyAlignment="1" applyProtection="1">
      <alignment horizontal="right"/>
    </xf>
    <xf numFmtId="170" fontId="31" fillId="0" borderId="0" xfId="0" applyNumberFormat="1" applyFont="1" applyAlignment="1" applyProtection="1">
      <protection locked="0"/>
    </xf>
    <xf numFmtId="170" fontId="31" fillId="0" borderId="16" xfId="0" applyNumberFormat="1" applyFont="1" applyBorder="1" applyAlignment="1" applyProtection="1">
      <protection locked="0"/>
    </xf>
    <xf numFmtId="170" fontId="31" fillId="0" borderId="16" xfId="0" applyNumberFormat="1" applyFont="1" applyBorder="1" applyAlignment="1" applyProtection="1"/>
    <xf numFmtId="170" fontId="31" fillId="0" borderId="13" xfId="0" applyNumberFormat="1" applyFont="1" applyBorder="1" applyAlignment="1" applyProtection="1">
      <protection locked="0"/>
    </xf>
    <xf numFmtId="170" fontId="31" fillId="0" borderId="0" xfId="0" applyNumberFormat="1" applyFont="1" applyBorder="1" applyAlignment="1" applyProtection="1">
      <protection locked="0"/>
    </xf>
    <xf numFmtId="170" fontId="31" fillId="0" borderId="14" xfId="0" applyNumberFormat="1" applyFont="1" applyBorder="1" applyAlignment="1" applyProtection="1">
      <protection locked="0"/>
    </xf>
    <xf numFmtId="170" fontId="31" fillId="0" borderId="0" xfId="0" applyNumberFormat="1" applyFont="1" applyFill="1" applyBorder="1" applyAlignment="1" applyProtection="1">
      <protection locked="0"/>
    </xf>
    <xf numFmtId="170" fontId="31" fillId="0" borderId="15" xfId="0" applyNumberFormat="1" applyFont="1" applyBorder="1" applyAlignment="1" applyProtection="1">
      <protection locked="0"/>
    </xf>
    <xf numFmtId="165" fontId="34" fillId="0" borderId="0" xfId="0" applyNumberFormat="1" applyFont="1" applyAlignment="1" applyProtection="1">
      <protection locked="0"/>
    </xf>
    <xf numFmtId="164" fontId="31" fillId="0" borderId="16" xfId="0" applyNumberFormat="1" applyFont="1" applyBorder="1" applyAlignment="1" applyProtection="1">
      <protection locked="0"/>
    </xf>
    <xf numFmtId="166" fontId="31" fillId="0" borderId="0" xfId="0" applyNumberFormat="1" applyFont="1" applyBorder="1" applyAlignment="1" applyProtection="1">
      <alignment horizontal="right"/>
      <protection locked="0"/>
    </xf>
    <xf numFmtId="170" fontId="26" fillId="0" borderId="0" xfId="0" applyNumberFormat="1" applyFont="1" applyBorder="1" applyAlignment="1" applyProtection="1"/>
    <xf numFmtId="170" fontId="26" fillId="0" borderId="0" xfId="0" quotePrefix="1" applyNumberFormat="1" applyFont="1" applyAlignment="1" applyProtection="1">
      <alignment horizontal="center"/>
    </xf>
    <xf numFmtId="166" fontId="26" fillId="0" borderId="0" xfId="0" quotePrefix="1" applyNumberFormat="1" applyFont="1" applyAlignment="1" applyProtection="1">
      <alignment horizontal="center"/>
      <protection locked="0"/>
    </xf>
    <xf numFmtId="170" fontId="26" fillId="0" borderId="0" xfId="0" quotePrefix="1" applyNumberFormat="1" applyFont="1" applyBorder="1" applyAlignment="1" applyProtection="1">
      <alignment horizontal="center"/>
      <protection locked="0"/>
    </xf>
    <xf numFmtId="170" fontId="26" fillId="0" borderId="0" xfId="0" quotePrefix="1" applyNumberFormat="1" applyFont="1" applyBorder="1" applyAlignment="1" applyProtection="1">
      <alignment horizontal="center"/>
    </xf>
    <xf numFmtId="170" fontId="26" fillId="0" borderId="0" xfId="0" applyNumberFormat="1" applyFont="1" applyBorder="1" applyAlignment="1" applyProtection="1">
      <alignment horizontal="right"/>
      <protection locked="0"/>
    </xf>
    <xf numFmtId="170" fontId="26" fillId="0" borderId="15" xfId="0" quotePrefix="1" applyNumberFormat="1" applyFont="1" applyBorder="1" applyAlignment="1" applyProtection="1">
      <alignment horizontal="right"/>
      <protection locked="0"/>
    </xf>
    <xf numFmtId="166" fontId="26" fillId="0" borderId="0" xfId="0" quotePrefix="1" applyNumberFormat="1" applyFont="1" applyAlignment="1" applyProtection="1">
      <alignment horizontal="left"/>
      <protection locked="0"/>
    </xf>
    <xf numFmtId="166" fontId="26" fillId="0" borderId="0" xfId="0" quotePrefix="1" applyNumberFormat="1" applyFont="1" applyAlignment="1" applyProtection="1">
      <protection locked="0"/>
    </xf>
    <xf numFmtId="170" fontId="26" fillId="0" borderId="0" xfId="0" applyNumberFormat="1" applyFont="1" applyBorder="1" applyAlignment="1" applyProtection="1">
      <alignment horizontal="center"/>
      <protection locked="0"/>
    </xf>
    <xf numFmtId="170" fontId="26" fillId="0" borderId="0" xfId="0" applyNumberFormat="1" applyFont="1" applyBorder="1" applyAlignment="1" applyProtection="1">
      <alignment horizontal="center"/>
    </xf>
    <xf numFmtId="170" fontId="35" fillId="0" borderId="0" xfId="0" applyNumberFormat="1" applyFont="1" applyAlignment="1" applyProtection="1">
      <protection locked="0"/>
    </xf>
    <xf numFmtId="170" fontId="35" fillId="0" borderId="0" xfId="0" applyNumberFormat="1" applyFont="1" applyFill="1" applyAlignment="1" applyProtection="1">
      <protection locked="0"/>
    </xf>
    <xf numFmtId="170" fontId="36" fillId="0" borderId="0" xfId="0" applyNumberFormat="1" applyFont="1" applyAlignment="1" applyProtection="1">
      <protection locked="0"/>
    </xf>
    <xf numFmtId="170" fontId="27" fillId="0" borderId="0" xfId="0" applyNumberFormat="1" applyFont="1" applyAlignment="1" applyProtection="1"/>
    <xf numFmtId="170" fontId="26" fillId="0" borderId="10" xfId="0" applyNumberFormat="1" applyFont="1" applyBorder="1" applyAlignment="1" applyProtection="1">
      <protection locked="0"/>
    </xf>
    <xf numFmtId="170" fontId="31" fillId="0" borderId="10" xfId="0" applyNumberFormat="1" applyFont="1" applyBorder="1" applyAlignment="1" applyProtection="1">
      <protection locked="0"/>
    </xf>
    <xf numFmtId="170" fontId="31" fillId="0" borderId="10" xfId="0" applyNumberFormat="1" applyFont="1" applyBorder="1" applyAlignment="1" applyProtection="1"/>
    <xf numFmtId="170" fontId="31" fillId="0" borderId="10" xfId="0" applyNumberFormat="1" applyFont="1" applyBorder="1" applyAlignment="1" applyProtection="1">
      <alignment horizontal="right"/>
    </xf>
    <xf numFmtId="170" fontId="31" fillId="0" borderId="10" xfId="0" applyNumberFormat="1" applyFont="1" applyFill="1" applyBorder="1" applyAlignment="1" applyProtection="1">
      <protection locked="0"/>
    </xf>
    <xf numFmtId="165" fontId="34" fillId="0" borderId="0" xfId="0" applyNumberFormat="1" applyFont="1" applyBorder="1" applyAlignment="1" applyProtection="1">
      <protection locked="0"/>
    </xf>
    <xf numFmtId="164" fontId="31" fillId="0" borderId="10" xfId="0" applyNumberFormat="1" applyFont="1" applyBorder="1" applyAlignment="1" applyProtection="1">
      <protection locked="0"/>
    </xf>
    <xf numFmtId="166" fontId="26" fillId="0" borderId="0" xfId="0" applyNumberFormat="1" applyFont="1" applyFill="1" applyAlignment="1" applyProtection="1">
      <protection locked="0"/>
    </xf>
    <xf numFmtId="170" fontId="26" fillId="0" borderId="0" xfId="0" applyNumberFormat="1" applyFont="1" applyFill="1" applyAlignment="1" applyProtection="1">
      <alignment horizontal="center"/>
    </xf>
    <xf numFmtId="170" fontId="26" fillId="0" borderId="15"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6" fillId="0" borderId="0" xfId="0" applyNumberFormat="1" applyFont="1" applyFill="1" applyBorder="1" applyAlignment="1" applyProtection="1">
      <alignment horizontal="center"/>
      <protection locked="0"/>
    </xf>
    <xf numFmtId="37" fontId="26" fillId="0" borderId="0" xfId="0" quotePrefix="1" applyNumberFormat="1" applyFont="1" applyFill="1" applyAlignment="1" applyProtection="1">
      <alignment horizontal="left"/>
      <protection locked="0"/>
    </xf>
    <xf numFmtId="170" fontId="26" fillId="0" borderId="0" xfId="0" applyNumberFormat="1" applyFont="1" applyFill="1" applyAlignment="1" applyProtection="1"/>
    <xf numFmtId="170" fontId="26" fillId="0" borderId="13" xfId="0" applyNumberFormat="1" applyFont="1" applyFill="1" applyBorder="1" applyAlignment="1" applyProtection="1">
      <protection locked="0"/>
    </xf>
    <xf numFmtId="170" fontId="26" fillId="0" borderId="14" xfId="0" applyNumberFormat="1" applyFont="1" applyFill="1" applyBorder="1" applyAlignment="1" applyProtection="1">
      <protection locked="0"/>
    </xf>
    <xf numFmtId="170" fontId="26" fillId="33" borderId="0" xfId="0" applyNumberFormat="1" applyFont="1" applyFill="1" applyAlignment="1" applyProtection="1">
      <protection locked="0"/>
    </xf>
    <xf numFmtId="164" fontId="26" fillId="0" borderId="10" xfId="0" applyNumberFormat="1" applyFont="1" applyBorder="1" applyAlignment="1" applyProtection="1">
      <protection locked="0"/>
    </xf>
    <xf numFmtId="170" fontId="31" fillId="0" borderId="16"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alignment horizontal="right"/>
      <protection locked="0"/>
    </xf>
    <xf numFmtId="172" fontId="31" fillId="0" borderId="10" xfId="0" applyNumberFormat="1" applyFont="1" applyBorder="1" applyAlignment="1" applyProtection="1">
      <protection locked="0"/>
    </xf>
    <xf numFmtId="173" fontId="26" fillId="0" borderId="0" xfId="0" applyNumberFormat="1" applyFont="1" applyBorder="1" applyAlignment="1" applyProtection="1">
      <protection locked="0"/>
    </xf>
    <xf numFmtId="170" fontId="31" fillId="0" borderId="0" xfId="0" applyNumberFormat="1" applyFont="1" applyFill="1" applyAlignment="1" applyProtection="1">
      <protection locked="0"/>
    </xf>
    <xf numFmtId="170" fontId="31" fillId="0" borderId="0" xfId="0" applyNumberFormat="1" applyFont="1" applyFill="1" applyAlignment="1" applyProtection="1"/>
    <xf numFmtId="170" fontId="31" fillId="0" borderId="13" xfId="0" applyNumberFormat="1" applyFont="1" applyFill="1" applyBorder="1" applyAlignment="1" applyProtection="1">
      <protection locked="0"/>
    </xf>
    <xf numFmtId="170" fontId="31" fillId="0" borderId="14" xfId="0" applyNumberFormat="1" applyFont="1" applyFill="1" applyBorder="1" applyAlignment="1" applyProtection="1">
      <protection locked="0"/>
    </xf>
    <xf numFmtId="164" fontId="31" fillId="0" borderId="0" xfId="0" applyNumberFormat="1" applyFont="1" applyBorder="1" applyAlignment="1" applyProtection="1">
      <protection locked="0"/>
    </xf>
    <xf numFmtId="166" fontId="31" fillId="0" borderId="0" xfId="0" applyNumberFormat="1" applyFont="1" applyFill="1" applyBorder="1" applyAlignment="1" applyProtection="1">
      <protection locked="0"/>
    </xf>
    <xf numFmtId="165" fontId="31" fillId="0" borderId="0" xfId="0" applyNumberFormat="1" applyFont="1" applyAlignment="1" applyProtection="1">
      <protection locked="0"/>
    </xf>
    <xf numFmtId="166" fontId="26" fillId="0" borderId="0" xfId="0" quotePrefix="1" applyNumberFormat="1" applyFont="1" applyFill="1" applyAlignment="1" applyProtection="1">
      <alignment horizontal="left"/>
      <protection locked="0"/>
    </xf>
    <xf numFmtId="164" fontId="26" fillId="0" borderId="0" xfId="0" applyFont="1" applyProtection="1">
      <protection locked="0"/>
    </xf>
    <xf numFmtId="174" fontId="31" fillId="0" borderId="17" xfId="0" applyNumberFormat="1" applyFont="1" applyFill="1" applyBorder="1" applyAlignment="1" applyProtection="1">
      <protection locked="0"/>
    </xf>
    <xf numFmtId="174" fontId="31" fillId="0" borderId="0" xfId="0" applyNumberFormat="1" applyFont="1" applyFill="1" applyAlignment="1" applyProtection="1">
      <protection locked="0"/>
    </xf>
    <xf numFmtId="174" fontId="31" fillId="0" borderId="17" xfId="0" applyNumberFormat="1" applyFont="1" applyFill="1" applyBorder="1" applyAlignment="1" applyProtection="1"/>
    <xf numFmtId="174" fontId="31" fillId="0" borderId="13" xfId="0" applyNumberFormat="1" applyFont="1" applyFill="1" applyBorder="1" applyAlignment="1" applyProtection="1">
      <protection locked="0"/>
    </xf>
    <xf numFmtId="174" fontId="31" fillId="0" borderId="0" xfId="0" applyNumberFormat="1" applyFont="1" applyFill="1" applyBorder="1" applyAlignment="1" applyProtection="1">
      <protection locked="0"/>
    </xf>
    <xf numFmtId="174" fontId="31" fillId="0" borderId="14" xfId="0" applyNumberFormat="1" applyFont="1" applyFill="1" applyBorder="1" applyAlignment="1" applyProtection="1">
      <protection locked="0"/>
    </xf>
    <xf numFmtId="174" fontId="31" fillId="0" borderId="18" xfId="0" applyNumberFormat="1" applyFont="1" applyFill="1" applyBorder="1" applyAlignment="1" applyProtection="1">
      <protection locked="0"/>
    </xf>
    <xf numFmtId="174" fontId="31" fillId="0" borderId="15" xfId="0" applyNumberFormat="1" applyFont="1" applyBorder="1" applyAlignment="1" applyProtection="1">
      <protection locked="0"/>
    </xf>
    <xf numFmtId="174" fontId="31" fillId="0" borderId="17" xfId="0" applyNumberFormat="1" applyFont="1" applyBorder="1" applyAlignment="1" applyProtection="1">
      <protection locked="0"/>
    </xf>
    <xf numFmtId="164" fontId="31" fillId="0" borderId="17" xfId="0" applyNumberFormat="1" applyFont="1" applyBorder="1" applyAlignment="1" applyProtection="1">
      <protection locked="0"/>
    </xf>
    <xf numFmtId="169" fontId="31" fillId="0" borderId="0" xfId="0" applyNumberFormat="1" applyFont="1" applyFill="1" applyBorder="1" applyAlignment="1" applyProtection="1">
      <protection locked="0"/>
    </xf>
    <xf numFmtId="168" fontId="34" fillId="0" borderId="0" xfId="0" applyNumberFormat="1" applyFont="1" applyAlignment="1" applyProtection="1">
      <protection locked="0"/>
    </xf>
    <xf numFmtId="166" fontId="34" fillId="0" borderId="0" xfId="0" applyNumberFormat="1" applyFont="1" applyBorder="1" applyAlignment="1" applyProtection="1">
      <protection locked="0"/>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Fill="1" applyBorder="1" applyAlignment="1" applyProtection="1">
      <protection locked="0"/>
    </xf>
    <xf numFmtId="165" fontId="37" fillId="0" borderId="0" xfId="0" applyNumberFormat="1" applyFont="1" applyBorder="1" applyAlignment="1" applyProtection="1">
      <protection locked="0"/>
    </xf>
    <xf numFmtId="165" fontId="31" fillId="0" borderId="0" xfId="0" applyNumberFormat="1" applyFont="1" applyBorder="1" applyAlignment="1" applyProtection="1">
      <protection locked="0"/>
    </xf>
    <xf numFmtId="165" fontId="27" fillId="0" borderId="0" xfId="0" applyNumberFormat="1" applyFont="1" applyFill="1" applyAlignment="1" applyProtection="1">
      <protection locked="0"/>
    </xf>
    <xf numFmtId="165" fontId="37" fillId="0" borderId="0" xfId="0" applyNumberFormat="1" applyFont="1" applyAlignment="1" applyProtection="1">
      <protection locked="0"/>
    </xf>
    <xf numFmtId="166" fontId="32" fillId="0" borderId="0" xfId="0" quotePrefix="1" applyNumberFormat="1" applyFont="1" applyBorder="1" applyAlignment="1" applyProtection="1">
      <alignment horizontal="left"/>
      <protection locked="0"/>
    </xf>
    <xf numFmtId="166" fontId="32" fillId="0" borderId="0" xfId="0" applyNumberFormat="1" applyFont="1" applyBorder="1" applyAlignment="1" applyProtection="1">
      <alignment horizontal="left"/>
      <protection locked="0"/>
    </xf>
    <xf numFmtId="165" fontId="32" fillId="0" borderId="0" xfId="0" applyNumberFormat="1" applyFont="1" applyBorder="1" applyAlignment="1" applyProtection="1">
      <protection locked="0"/>
    </xf>
    <xf numFmtId="165" fontId="38" fillId="0" borderId="0" xfId="0" applyNumberFormat="1" applyFont="1" applyAlignment="1" applyProtection="1">
      <protection locked="0"/>
    </xf>
    <xf numFmtId="164" fontId="26" fillId="0" borderId="0" xfId="0" applyFont="1" applyFill="1" applyBorder="1" applyAlignment="1"/>
    <xf numFmtId="166" fontId="29" fillId="0" borderId="0" xfId="0" applyNumberFormat="1" applyFont="1" applyAlignment="1"/>
    <xf numFmtId="166" fontId="30" fillId="0" borderId="0" xfId="0" applyNumberFormat="1" applyFont="1" applyAlignment="1"/>
    <xf numFmtId="165" fontId="41" fillId="0" borderId="0" xfId="0" applyNumberFormat="1" applyFont="1" applyFill="1" applyAlignment="1"/>
    <xf numFmtId="166" fontId="25" fillId="0" borderId="0" xfId="0" applyNumberFormat="1" applyFont="1" applyFill="1" applyAlignment="1">
      <alignment horizontal="right"/>
    </xf>
    <xf numFmtId="166" fontId="42" fillId="0" borderId="0" xfId="0" applyNumberFormat="1" applyFont="1" applyFill="1" applyBorder="1" applyAlignment="1">
      <alignment horizontal="right"/>
    </xf>
    <xf numFmtId="165" fontId="26" fillId="0" borderId="0" xfId="0" applyNumberFormat="1" applyFont="1" applyAlignment="1"/>
    <xf numFmtId="165" fontId="27" fillId="0" borderId="0" xfId="0" applyNumberFormat="1" applyFont="1" applyAlignment="1"/>
    <xf numFmtId="166" fontId="44" fillId="34" borderId="0" xfId="0" applyNumberFormat="1" applyFont="1" applyFill="1" applyAlignment="1"/>
    <xf numFmtId="166" fontId="30" fillId="34" borderId="0" xfId="0" applyNumberFormat="1" applyFont="1" applyFill="1" applyAlignment="1"/>
    <xf numFmtId="165" fontId="27" fillId="34" borderId="0" xfId="0" applyNumberFormat="1" applyFont="1" applyFill="1" applyAlignment="1"/>
    <xf numFmtId="166" fontId="45" fillId="0" borderId="0" xfId="0" applyNumberFormat="1" applyFont="1" applyFill="1" applyAlignment="1">
      <alignment horizontal="right"/>
    </xf>
    <xf numFmtId="166" fontId="30" fillId="0" borderId="0" xfId="0" applyNumberFormat="1" applyFont="1" applyBorder="1" applyAlignment="1"/>
    <xf numFmtId="166" fontId="30" fillId="34" borderId="0" xfId="0" applyNumberFormat="1" applyFont="1" applyFill="1" applyBorder="1" applyAlignment="1"/>
    <xf numFmtId="166" fontId="29" fillId="0" borderId="0" xfId="0" applyNumberFormat="1" applyFont="1" applyBorder="1" applyAlignment="1"/>
    <xf numFmtId="166" fontId="29" fillId="33" borderId="0" xfId="0" applyNumberFormat="1" applyFont="1" applyFill="1" applyAlignment="1"/>
    <xf numFmtId="166" fontId="43" fillId="0" borderId="0" xfId="0" applyNumberFormat="1" applyFont="1" applyBorder="1" applyAlignment="1"/>
    <xf numFmtId="166" fontId="31" fillId="0" borderId="0" xfId="0" applyNumberFormat="1" applyFont="1" applyAlignment="1">
      <alignment horizontal="center"/>
    </xf>
    <xf numFmtId="166" fontId="29" fillId="0" borderId="13" xfId="0" applyNumberFormat="1" applyFont="1" applyBorder="1" applyAlignment="1"/>
    <xf numFmtId="166" fontId="30" fillId="0" borderId="19" xfId="0" applyNumberFormat="1" applyFont="1" applyBorder="1" applyAlignment="1"/>
    <xf numFmtId="166" fontId="44" fillId="34" borderId="0" xfId="0" applyNumberFormat="1" applyFont="1" applyFill="1" applyBorder="1" applyAlignment="1"/>
    <xf numFmtId="166" fontId="31" fillId="0" borderId="0" xfId="0" applyNumberFormat="1" applyFont="1" applyBorder="1" applyAlignment="1">
      <alignment horizontal="center"/>
    </xf>
    <xf numFmtId="166" fontId="31" fillId="34" borderId="0" xfId="0" applyNumberFormat="1" applyFont="1" applyFill="1" applyBorder="1" applyAlignment="1">
      <alignment horizontal="center"/>
    </xf>
    <xf numFmtId="165" fontId="27" fillId="0" borderId="0" xfId="0" applyNumberFormat="1" applyFont="1" applyBorder="1" applyAlignment="1"/>
    <xf numFmtId="166" fontId="31" fillId="0" borderId="0" xfId="0" applyNumberFormat="1" applyFont="1" applyFill="1" applyAlignment="1"/>
    <xf numFmtId="166" fontId="31" fillId="0" borderId="0" xfId="0" applyNumberFormat="1" applyFont="1" applyAlignment="1"/>
    <xf numFmtId="166" fontId="26" fillId="0" borderId="0" xfId="0" applyNumberFormat="1" applyFont="1" applyAlignment="1"/>
    <xf numFmtId="166" fontId="26" fillId="0" borderId="0" xfId="0" applyNumberFormat="1" applyFont="1" applyBorder="1" applyAlignment="1"/>
    <xf numFmtId="166" fontId="31" fillId="0" borderId="10" xfId="0" applyNumberFormat="1" applyFont="1" applyBorder="1" applyAlignment="1">
      <alignment horizontal="centerContinuous"/>
    </xf>
    <xf numFmtId="166" fontId="31" fillId="0" borderId="0" xfId="0" applyNumberFormat="1" applyFont="1" applyBorder="1" applyAlignment="1"/>
    <xf numFmtId="166" fontId="46" fillId="34" borderId="0" xfId="0" applyNumberFormat="1" applyFont="1" applyFill="1" applyBorder="1" applyAlignment="1">
      <alignment horizontal="center"/>
    </xf>
    <xf numFmtId="166" fontId="31" fillId="0" borderId="0" xfId="0" applyNumberFormat="1" applyFont="1" applyBorder="1" applyAlignment="1">
      <alignment horizontal="centerContinuous"/>
    </xf>
    <xf numFmtId="165" fontId="26" fillId="0" borderId="0" xfId="0" applyNumberFormat="1" applyFont="1" applyBorder="1" applyAlignment="1"/>
    <xf numFmtId="166" fontId="31" fillId="0" borderId="0" xfId="0" quotePrefix="1" applyNumberFormat="1" applyFont="1" applyBorder="1" applyAlignment="1">
      <alignment horizontal="center"/>
    </xf>
    <xf numFmtId="166" fontId="26" fillId="0" borderId="0" xfId="0" applyNumberFormat="1" applyFont="1" applyBorder="1" applyAlignment="1">
      <alignment horizontal="center"/>
    </xf>
    <xf numFmtId="166" fontId="32" fillId="0" borderId="0" xfId="0" applyNumberFormat="1" applyFont="1" applyBorder="1" applyAlignment="1">
      <alignment horizontal="center"/>
    </xf>
    <xf numFmtId="166" fontId="31" fillId="0" borderId="10" xfId="0" quotePrefix="1" applyNumberFormat="1" applyFont="1" applyBorder="1" applyAlignment="1">
      <alignment horizontal="center"/>
    </xf>
    <xf numFmtId="166" fontId="31" fillId="0" borderId="10" xfId="0" applyNumberFormat="1" applyFont="1" applyBorder="1" applyAlignment="1">
      <alignment horizontal="center"/>
    </xf>
    <xf numFmtId="166" fontId="26" fillId="0" borderId="0" xfId="0" applyNumberFormat="1" applyFont="1" applyAlignment="1">
      <alignment horizontal="center"/>
    </xf>
    <xf numFmtId="166" fontId="47" fillId="34" borderId="0" xfId="0" applyNumberFormat="1" applyFont="1" applyFill="1" applyBorder="1" applyAlignment="1"/>
    <xf numFmtId="166" fontId="26" fillId="0" borderId="19" xfId="0" applyNumberFormat="1" applyFont="1" applyBorder="1" applyAlignment="1"/>
    <xf numFmtId="166" fontId="26" fillId="34" borderId="0" xfId="0" applyNumberFormat="1" applyFont="1" applyFill="1" applyBorder="1" applyAlignment="1"/>
    <xf numFmtId="166" fontId="26" fillId="0" borderId="13" xfId="0" applyNumberFormat="1" applyFont="1" applyBorder="1" applyAlignment="1"/>
    <xf numFmtId="166" fontId="33" fillId="0" borderId="0" xfId="0" applyNumberFormat="1" applyFont="1" applyBorder="1" applyAlignment="1"/>
    <xf numFmtId="166" fontId="26" fillId="0" borderId="0" xfId="0" applyNumberFormat="1" applyFont="1" applyFill="1" applyBorder="1" applyAlignment="1"/>
    <xf numFmtId="37" fontId="26" fillId="0" borderId="0" xfId="0" applyNumberFormat="1" applyFont="1" applyAlignment="1">
      <alignment horizontal="left"/>
    </xf>
    <xf numFmtId="174" fontId="26" fillId="0" borderId="0" xfId="0" applyNumberFormat="1" applyFont="1" applyAlignment="1"/>
    <xf numFmtId="174" fontId="26" fillId="0" borderId="0" xfId="0" applyNumberFormat="1" applyFont="1" applyAlignment="1">
      <alignment horizontal="right"/>
    </xf>
    <xf numFmtId="174" fontId="26" fillId="0" borderId="0" xfId="0" applyNumberFormat="1" applyFont="1" applyBorder="1" applyAlignment="1"/>
    <xf numFmtId="174" fontId="47" fillId="34" borderId="0" xfId="0" applyNumberFormat="1" applyFont="1" applyFill="1" applyBorder="1" applyAlignment="1"/>
    <xf numFmtId="174" fontId="26" fillId="0" borderId="19" xfId="0" applyNumberFormat="1" applyFont="1" applyBorder="1" applyAlignment="1"/>
    <xf numFmtId="174" fontId="26" fillId="34" borderId="0" xfId="0" applyNumberFormat="1" applyFont="1" applyFill="1" applyAlignment="1"/>
    <xf numFmtId="174" fontId="26" fillId="0" borderId="0" xfId="0" quotePrefix="1" applyNumberFormat="1" applyFont="1" applyAlignment="1">
      <alignment horizontal="left"/>
    </xf>
    <xf numFmtId="174" fontId="26" fillId="0" borderId="13" xfId="0" applyNumberFormat="1" applyFont="1" applyBorder="1" applyAlignment="1"/>
    <xf numFmtId="169" fontId="26" fillId="0" borderId="0" xfId="0" applyNumberFormat="1" applyFont="1" applyBorder="1" applyAlignment="1"/>
    <xf numFmtId="169" fontId="33" fillId="0" borderId="0" xfId="0" applyNumberFormat="1" applyFont="1" applyBorder="1" applyAlignment="1"/>
    <xf numFmtId="170" fontId="26" fillId="0" borderId="0" xfId="0" applyNumberFormat="1" applyFont="1" applyAlignment="1"/>
    <xf numFmtId="170" fontId="26" fillId="0" borderId="0" xfId="1" applyNumberFormat="1" applyFont="1" applyAlignment="1">
      <alignment horizontal="right"/>
    </xf>
    <xf numFmtId="170" fontId="26" fillId="0" borderId="0" xfId="0" applyNumberFormat="1" applyFont="1" applyBorder="1" applyAlignment="1"/>
    <xf numFmtId="170" fontId="47" fillId="34" borderId="0" xfId="0" applyNumberFormat="1" applyFont="1" applyFill="1" applyBorder="1" applyAlignment="1"/>
    <xf numFmtId="170" fontId="26" fillId="0" borderId="19" xfId="0" applyNumberFormat="1" applyFont="1" applyBorder="1" applyAlignment="1"/>
    <xf numFmtId="170" fontId="26" fillId="0" borderId="0" xfId="0" applyNumberFormat="1" applyFont="1" applyAlignment="1">
      <alignment horizontal="right"/>
    </xf>
    <xf numFmtId="170" fontId="26" fillId="34" borderId="0" xfId="0" applyNumberFormat="1" applyFont="1" applyFill="1" applyAlignment="1"/>
    <xf numFmtId="170" fontId="26" fillId="0" borderId="0" xfId="0" quotePrefix="1" applyNumberFormat="1" applyFont="1" applyAlignment="1">
      <alignment horizontal="center"/>
    </xf>
    <xf numFmtId="170" fontId="26" fillId="0" borderId="0" xfId="0" applyNumberFormat="1" applyFont="1" applyAlignment="1">
      <alignment horizontal="center"/>
    </xf>
    <xf numFmtId="170" fontId="26" fillId="0" borderId="13" xfId="0" applyNumberFormat="1" applyFont="1" applyBorder="1" applyAlignment="1"/>
    <xf numFmtId="166" fontId="26" fillId="0" borderId="0" xfId="0" applyNumberFormat="1" applyFont="1" applyFill="1" applyAlignment="1"/>
    <xf numFmtId="165" fontId="26" fillId="0" borderId="0" xfId="0" quotePrefix="1" applyNumberFormat="1" applyFont="1" applyAlignment="1">
      <alignment horizontal="left"/>
    </xf>
    <xf numFmtId="170" fontId="26" fillId="0" borderId="0" xfId="0" applyNumberFormat="1" applyFont="1" applyBorder="1" applyAlignment="1">
      <alignment horizontal="center"/>
    </xf>
    <xf numFmtId="170" fontId="47" fillId="34" borderId="0" xfId="0" applyNumberFormat="1" applyFont="1" applyFill="1" applyBorder="1" applyAlignment="1">
      <alignment horizontal="center"/>
    </xf>
    <xf numFmtId="170" fontId="26" fillId="0" borderId="19" xfId="0" applyNumberFormat="1" applyFont="1" applyBorder="1" applyAlignment="1">
      <alignment horizontal="center"/>
    </xf>
    <xf numFmtId="166" fontId="26" fillId="0" borderId="0" xfId="0" quotePrefix="1" applyNumberFormat="1" applyFont="1" applyAlignment="1">
      <alignment horizontal="left"/>
    </xf>
    <xf numFmtId="37" fontId="26" fillId="0" borderId="0" xfId="0" quotePrefix="1" applyNumberFormat="1" applyFont="1" applyAlignment="1">
      <alignment horizontal="left"/>
    </xf>
    <xf numFmtId="170" fontId="26" fillId="0" borderId="0" xfId="1" applyNumberFormat="1" applyFont="1" applyAlignment="1">
      <alignment horizontal="center"/>
    </xf>
    <xf numFmtId="170" fontId="26" fillId="0" borderId="0" xfId="0" applyNumberFormat="1" applyFont="1" applyBorder="1" applyAlignment="1">
      <alignment horizontal="right"/>
    </xf>
    <xf numFmtId="170" fontId="26" fillId="0" borderId="10" xfId="0" quotePrefix="1" applyNumberFormat="1" applyFont="1" applyBorder="1" applyAlignment="1">
      <alignment horizontal="center"/>
    </xf>
    <xf numFmtId="170" fontId="31" fillId="0" borderId="16" xfId="0" applyNumberFormat="1" applyFont="1" applyBorder="1" applyAlignment="1"/>
    <xf numFmtId="170" fontId="31" fillId="0" borderId="0" xfId="0" applyNumberFormat="1" applyFont="1" applyAlignment="1"/>
    <xf numFmtId="170" fontId="31" fillId="0" borderId="16" xfId="0" applyNumberFormat="1" applyFont="1" applyBorder="1" applyAlignment="1">
      <alignment horizontal="right"/>
    </xf>
    <xf numFmtId="170" fontId="31" fillId="0" borderId="0" xfId="0" applyNumberFormat="1" applyFont="1" applyBorder="1" applyAlignment="1"/>
    <xf numFmtId="170" fontId="46" fillId="34" borderId="0" xfId="0" applyNumberFormat="1" applyFont="1" applyFill="1" applyBorder="1" applyAlignment="1"/>
    <xf numFmtId="170" fontId="31" fillId="0" borderId="19" xfId="0" applyNumberFormat="1" applyFont="1" applyBorder="1" applyAlignment="1"/>
    <xf numFmtId="170" fontId="31" fillId="34" borderId="0" xfId="0" applyNumberFormat="1" applyFont="1" applyFill="1" applyBorder="1" applyAlignment="1"/>
    <xf numFmtId="170" fontId="31" fillId="0" borderId="10" xfId="0" quotePrefix="1" applyNumberFormat="1" applyFont="1" applyBorder="1" applyAlignment="1">
      <alignment horizontal="center"/>
    </xf>
    <xf numFmtId="170" fontId="31" fillId="0" borderId="13" xfId="0" applyNumberFormat="1" applyFont="1" applyBorder="1" applyAlignment="1"/>
    <xf numFmtId="166" fontId="32" fillId="0" borderId="0" xfId="0" applyNumberFormat="1" applyFont="1" applyBorder="1" applyAlignment="1"/>
    <xf numFmtId="170" fontId="26" fillId="34" borderId="0" xfId="0" applyNumberFormat="1" applyFont="1" applyFill="1" applyBorder="1" applyAlignment="1"/>
    <xf numFmtId="170" fontId="26" fillId="0" borderId="0" xfId="0" quotePrefix="1" applyNumberFormat="1" applyFont="1" applyAlignment="1">
      <alignment horizontal="right"/>
    </xf>
    <xf numFmtId="166" fontId="26" fillId="0" borderId="0" xfId="0" quotePrefix="1" applyNumberFormat="1" applyFont="1" applyAlignment="1"/>
    <xf numFmtId="170" fontId="26" fillId="0" borderId="10" xfId="0" applyNumberFormat="1" applyFont="1" applyBorder="1" applyAlignment="1">
      <alignment horizontal="right"/>
    </xf>
    <xf numFmtId="170" fontId="26" fillId="0" borderId="10" xfId="0" applyNumberFormat="1" applyFont="1" applyBorder="1" applyAlignment="1"/>
    <xf numFmtId="170" fontId="31" fillId="0" borderId="16" xfId="0" quotePrefix="1" applyNumberFormat="1" applyFont="1" applyBorder="1" applyAlignment="1">
      <alignment horizontal="center"/>
    </xf>
    <xf numFmtId="170" fontId="31" fillId="0" borderId="16" xfId="0" applyNumberFormat="1" applyFont="1" applyBorder="1" applyAlignment="1">
      <alignment horizontal="center"/>
    </xf>
    <xf numFmtId="170" fontId="31" fillId="0" borderId="0" xfId="0" applyNumberFormat="1" applyFont="1" applyBorder="1" applyAlignment="1">
      <alignment horizontal="center"/>
    </xf>
    <xf numFmtId="170" fontId="46" fillId="34" borderId="0" xfId="0" applyNumberFormat="1" applyFont="1" applyFill="1" applyBorder="1" applyAlignment="1">
      <alignment horizontal="center"/>
    </xf>
    <xf numFmtId="170" fontId="31" fillId="0" borderId="19" xfId="0" applyNumberFormat="1" applyFont="1" applyBorder="1" applyAlignment="1">
      <alignment horizontal="center"/>
    </xf>
    <xf numFmtId="170" fontId="31" fillId="0" borderId="0" xfId="0" applyNumberFormat="1" applyFont="1" applyBorder="1" applyAlignment="1">
      <alignment horizontal="right"/>
    </xf>
    <xf numFmtId="170" fontId="31" fillId="0" borderId="10" xfId="0" applyNumberFormat="1" applyFont="1" applyBorder="1" applyAlignment="1"/>
    <xf numFmtId="170" fontId="31" fillId="0" borderId="10" xfId="0" applyNumberFormat="1" applyFont="1" applyBorder="1" applyAlignment="1">
      <alignment horizontal="right"/>
    </xf>
    <xf numFmtId="170" fontId="26" fillId="0" borderId="0" xfId="0" applyNumberFormat="1" applyFont="1" applyFill="1" applyAlignment="1"/>
    <xf numFmtId="170" fontId="26" fillId="34" borderId="0" xfId="0" applyNumberFormat="1" applyFont="1" applyFill="1" applyAlignment="1">
      <alignment horizontal="center"/>
    </xf>
    <xf numFmtId="166" fontId="26" fillId="0" borderId="0" xfId="0" quotePrefix="1" applyNumberFormat="1" applyFont="1" applyFill="1" applyAlignment="1">
      <alignment horizontal="left"/>
    </xf>
    <xf numFmtId="170" fontId="26" fillId="0" borderId="0" xfId="0" applyNumberFormat="1" applyFont="1" applyFill="1" applyBorder="1" applyAlignment="1"/>
    <xf numFmtId="170" fontId="26" fillId="0" borderId="13" xfId="0" applyNumberFormat="1" applyFont="1" applyFill="1" applyBorder="1" applyAlignment="1"/>
    <xf numFmtId="166" fontId="33" fillId="0" borderId="0" xfId="0" applyNumberFormat="1" applyFont="1" applyFill="1" applyBorder="1" applyAlignment="1"/>
    <xf numFmtId="170" fontId="26" fillId="0" borderId="19" xfId="0" applyNumberFormat="1" applyFont="1" applyFill="1" applyBorder="1" applyAlignment="1"/>
    <xf numFmtId="170" fontId="27" fillId="0" borderId="0" xfId="0" applyNumberFormat="1" applyFont="1" applyBorder="1" applyAlignment="1"/>
    <xf numFmtId="170" fontId="31" fillId="0" borderId="16" xfId="0" quotePrefix="1" applyNumberFormat="1" applyFont="1" applyBorder="1" applyAlignment="1">
      <alignment horizontal="right"/>
    </xf>
    <xf numFmtId="165" fontId="31" fillId="0" borderId="0" xfId="0" applyNumberFormat="1" applyFont="1" applyBorder="1" applyAlignment="1"/>
    <xf numFmtId="170" fontId="31" fillId="0" borderId="0" xfId="0" applyNumberFormat="1" applyFont="1" applyFill="1" applyAlignment="1"/>
    <xf numFmtId="170" fontId="46" fillId="0" borderId="0" xfId="0" applyNumberFormat="1" applyFont="1" applyFill="1" applyAlignment="1"/>
    <xf numFmtId="170" fontId="46" fillId="0" borderId="0" xfId="0" applyNumberFormat="1" applyFont="1" applyFill="1" applyBorder="1" applyAlignment="1"/>
    <xf numFmtId="170" fontId="46" fillId="0" borderId="19" xfId="0" applyNumberFormat="1" applyFont="1" applyFill="1" applyBorder="1" applyAlignment="1"/>
    <xf numFmtId="170" fontId="46" fillId="34" borderId="0" xfId="0" applyNumberFormat="1" applyFont="1" applyFill="1" applyAlignment="1"/>
    <xf numFmtId="170" fontId="31" fillId="0" borderId="13" xfId="0" applyNumberFormat="1" applyFont="1" applyFill="1" applyBorder="1" applyAlignment="1"/>
    <xf numFmtId="170" fontId="31" fillId="0" borderId="0" xfId="0" applyNumberFormat="1" applyFont="1" applyFill="1" applyBorder="1" applyAlignment="1"/>
    <xf numFmtId="166" fontId="31" fillId="0" borderId="0" xfId="0" applyNumberFormat="1" applyFont="1" applyFill="1" applyBorder="1" applyAlignment="1"/>
    <xf numFmtId="166" fontId="32" fillId="0" borderId="0" xfId="0" applyNumberFormat="1" applyFont="1" applyFill="1" applyBorder="1" applyAlignment="1"/>
    <xf numFmtId="166" fontId="31" fillId="0" borderId="0" xfId="0" quotePrefix="1" applyNumberFormat="1" applyFont="1" applyAlignment="1">
      <alignment horizontal="left"/>
    </xf>
    <xf numFmtId="166" fontId="31" fillId="0" borderId="0" xfId="0" quotePrefix="1" applyNumberFormat="1" applyFont="1" applyFill="1" applyAlignment="1">
      <alignment horizontal="left"/>
    </xf>
    <xf numFmtId="37" fontId="26" fillId="0" borderId="0" xfId="0" applyNumberFormat="1" applyFont="1" applyFill="1" applyAlignment="1">
      <alignment horizontal="left"/>
    </xf>
    <xf numFmtId="174" fontId="31" fillId="0" borderId="17" xfId="0" applyNumberFormat="1" applyFont="1" applyFill="1" applyBorder="1" applyAlignment="1"/>
    <xf numFmtId="174" fontId="31" fillId="0" borderId="0" xfId="0" applyNumberFormat="1" applyFont="1" applyFill="1" applyAlignment="1"/>
    <xf numFmtId="174" fontId="46" fillId="0" borderId="17" xfId="0" applyNumberFormat="1" applyFont="1" applyFill="1" applyBorder="1" applyAlignment="1"/>
    <xf numFmtId="174" fontId="46" fillId="0" borderId="0" xfId="0" applyNumberFormat="1" applyFont="1" applyFill="1" applyAlignment="1"/>
    <xf numFmtId="174" fontId="46" fillId="0" borderId="0" xfId="0" applyNumberFormat="1" applyFont="1" applyFill="1" applyBorder="1" applyAlignment="1"/>
    <xf numFmtId="174" fontId="46" fillId="34" borderId="0" xfId="0" applyNumberFormat="1" applyFont="1" applyFill="1" applyBorder="1" applyAlignment="1"/>
    <xf numFmtId="174" fontId="46" fillId="0" borderId="19" xfId="0" applyNumberFormat="1" applyFont="1" applyFill="1" applyBorder="1" applyAlignment="1"/>
    <xf numFmtId="174" fontId="31" fillId="0" borderId="0" xfId="0" applyNumberFormat="1" applyFont="1" applyFill="1" applyBorder="1" applyAlignment="1"/>
    <xf numFmtId="174" fontId="31" fillId="0" borderId="13" xfId="0" applyNumberFormat="1" applyFont="1" applyFill="1" applyBorder="1" applyAlignment="1"/>
    <xf numFmtId="169" fontId="31" fillId="0" borderId="0" xfId="0" applyNumberFormat="1" applyFont="1" applyFill="1" applyBorder="1" applyAlignment="1"/>
    <xf numFmtId="169" fontId="32" fillId="0" borderId="0" xfId="0" applyNumberFormat="1" applyFont="1" applyFill="1" applyBorder="1" applyAlignment="1"/>
    <xf numFmtId="166" fontId="34" fillId="0" borderId="0" xfId="0" applyNumberFormat="1" applyFont="1" applyBorder="1" applyAlignment="1"/>
    <xf numFmtId="166" fontId="27" fillId="0" borderId="0" xfId="0" applyNumberFormat="1" applyFont="1" applyBorder="1" applyAlignment="1"/>
    <xf numFmtId="165" fontId="27" fillId="0" borderId="0" xfId="0" applyNumberFormat="1" applyFont="1" applyFill="1" applyAlignment="1"/>
    <xf numFmtId="166" fontId="32" fillId="0" borderId="0" xfId="0" applyNumberFormat="1" applyFont="1" applyBorder="1" applyAlignment="1">
      <alignment horizontal="left"/>
    </xf>
    <xf numFmtId="165" fontId="32" fillId="0" borderId="0" xfId="0" applyNumberFormat="1" applyFont="1" applyBorder="1" applyAlignment="1"/>
    <xf numFmtId="165" fontId="33" fillId="0" borderId="0" xfId="0" applyNumberFormat="1" applyFont="1" applyBorder="1" applyAlignment="1"/>
    <xf numFmtId="0" fontId="31" fillId="0" borderId="0" xfId="2" applyNumberFormat="1" applyFont="1" applyAlignment="1"/>
    <xf numFmtId="165" fontId="26" fillId="0" borderId="0" xfId="2" applyNumberFormat="1" applyFont="1" applyAlignment="1"/>
    <xf numFmtId="0" fontId="26" fillId="0" borderId="0" xfId="2" applyNumberFormat="1" applyFont="1" applyAlignment="1"/>
    <xf numFmtId="165" fontId="26" fillId="0" borderId="0" xfId="2" applyNumberFormat="1" applyFont="1" applyAlignment="1" applyProtection="1">
      <protection locked="0"/>
    </xf>
    <xf numFmtId="165" fontId="26" fillId="0" borderId="0" xfId="2" applyNumberFormat="1" applyFont="1" applyBorder="1" applyAlignment="1" applyProtection="1">
      <protection locked="0"/>
    </xf>
    <xf numFmtId="0" fontId="26" fillId="0" borderId="0" xfId="2" applyFont="1"/>
    <xf numFmtId="0" fontId="31" fillId="0" borderId="0" xfId="2" quotePrefix="1" applyNumberFormat="1" applyFont="1" applyAlignment="1">
      <alignment horizontal="left"/>
    </xf>
    <xf numFmtId="0" fontId="26" fillId="0" borderId="0" xfId="2" applyNumberFormat="1" applyFont="1" applyBorder="1" applyAlignment="1"/>
    <xf numFmtId="165" fontId="26" fillId="0" borderId="0" xfId="2" applyNumberFormat="1" applyFont="1" applyBorder="1" applyAlignment="1"/>
    <xf numFmtId="0" fontId="31" fillId="0" borderId="0" xfId="2" applyNumberFormat="1" applyFont="1" applyAlignment="1">
      <alignment horizontal="centerContinuous"/>
    </xf>
    <xf numFmtId="165" fontId="51" fillId="0" borderId="0" xfId="2" applyNumberFormat="1" applyFont="1" applyAlignment="1">
      <alignment horizontal="centerContinuous"/>
    </xf>
    <xf numFmtId="165" fontId="26" fillId="0" borderId="0" xfId="2" applyNumberFormat="1" applyFont="1" applyAlignment="1">
      <alignment horizontal="centerContinuous"/>
    </xf>
    <xf numFmtId="0" fontId="26" fillId="0" borderId="0" xfId="2" applyNumberFormat="1" applyFont="1" applyAlignment="1">
      <alignment horizontal="centerContinuous"/>
    </xf>
    <xf numFmtId="0" fontId="51" fillId="0" borderId="0" xfId="2" applyNumberFormat="1" applyFont="1" applyAlignment="1"/>
    <xf numFmtId="165" fontId="51" fillId="0" borderId="0" xfId="2" applyNumberFormat="1" applyFont="1" applyBorder="1" applyAlignment="1" applyProtection="1">
      <alignment horizontal="center"/>
      <protection locked="0"/>
    </xf>
    <xf numFmtId="165" fontId="51" fillId="0" borderId="0" xfId="2" applyNumberFormat="1" applyFont="1" applyAlignment="1" applyProtection="1">
      <protection locked="0"/>
    </xf>
    <xf numFmtId="165" fontId="51" fillId="0" borderId="0" xfId="2" applyNumberFormat="1" applyFont="1" applyAlignment="1"/>
    <xf numFmtId="0" fontId="26" fillId="0" borderId="21" xfId="2" applyNumberFormat="1" applyFont="1" applyBorder="1" applyAlignment="1"/>
    <xf numFmtId="165" fontId="26" fillId="0" borderId="21" xfId="2" applyNumberFormat="1" applyFont="1" applyBorder="1" applyAlignment="1"/>
    <xf numFmtId="165" fontId="51" fillId="0" borderId="0" xfId="2" applyNumberFormat="1" applyFont="1" applyBorder="1" applyAlignment="1" applyProtection="1">
      <protection locked="0"/>
    </xf>
    <xf numFmtId="0" fontId="26" fillId="0" borderId="22" xfId="2" applyNumberFormat="1" applyFont="1" applyBorder="1" applyAlignment="1"/>
    <xf numFmtId="0" fontId="26" fillId="0" borderId="23" xfId="2" applyNumberFormat="1" applyFont="1" applyBorder="1" applyAlignment="1"/>
    <xf numFmtId="175" fontId="26" fillId="0" borderId="0" xfId="2" applyNumberFormat="1" applyFont="1" applyAlignment="1"/>
    <xf numFmtId="175" fontId="26" fillId="0" borderId="22" xfId="2" applyNumberFormat="1" applyFont="1" applyBorder="1" applyAlignment="1"/>
    <xf numFmtId="175" fontId="26" fillId="0" borderId="0" xfId="2" applyNumberFormat="1" applyFont="1" applyBorder="1" applyAlignment="1"/>
    <xf numFmtId="174" fontId="51" fillId="0" borderId="0" xfId="2" applyNumberFormat="1" applyFont="1" applyAlignment="1"/>
    <xf numFmtId="174" fontId="26" fillId="0" borderId="0" xfId="2" applyNumberFormat="1" applyFont="1" applyAlignment="1"/>
    <xf numFmtId="174" fontId="26" fillId="0" borderId="0" xfId="2" applyNumberFormat="1" applyFont="1" applyBorder="1" applyAlignment="1"/>
    <xf numFmtId="174" fontId="26" fillId="0" borderId="22" xfId="2" applyNumberFormat="1" applyFont="1" applyBorder="1" applyAlignment="1"/>
    <xf numFmtId="174" fontId="26" fillId="0" borderId="25" xfId="2" applyNumberFormat="1" applyFont="1" applyBorder="1" applyAlignment="1"/>
    <xf numFmtId="169" fontId="51" fillId="0" borderId="0" xfId="2" applyNumberFormat="1" applyFont="1" applyAlignment="1"/>
    <xf numFmtId="168" fontId="51" fillId="0" borderId="0" xfId="2" applyNumberFormat="1" applyFont="1" applyAlignment="1"/>
    <xf numFmtId="169" fontId="26" fillId="0" borderId="0" xfId="2" applyNumberFormat="1" applyFont="1" applyBorder="1" applyAlignment="1"/>
    <xf numFmtId="168" fontId="51" fillId="0" borderId="0" xfId="2" applyNumberFormat="1" applyFont="1" applyAlignment="1" applyProtection="1">
      <protection locked="0"/>
    </xf>
    <xf numFmtId="0" fontId="26" fillId="0" borderId="0" xfId="2" quotePrefix="1" applyNumberFormat="1" applyFont="1" applyAlignment="1">
      <alignment horizontal="left"/>
    </xf>
    <xf numFmtId="170" fontId="51" fillId="0" borderId="0" xfId="2" applyNumberFormat="1" applyFont="1" applyAlignment="1">
      <alignment horizontal="right"/>
    </xf>
    <xf numFmtId="170" fontId="51" fillId="0" borderId="0" xfId="2" applyNumberFormat="1" applyFont="1" applyAlignment="1"/>
    <xf numFmtId="170" fontId="26" fillId="0" borderId="0" xfId="2" applyNumberFormat="1" applyFont="1" applyBorder="1" applyAlignment="1"/>
    <xf numFmtId="170" fontId="51" fillId="0" borderId="0" xfId="2" quotePrefix="1" applyNumberFormat="1" applyFont="1" applyAlignment="1">
      <alignment horizontal="center"/>
    </xf>
    <xf numFmtId="170" fontId="51" fillId="0" borderId="14" xfId="2" applyNumberFormat="1" applyFont="1" applyBorder="1" applyAlignment="1"/>
    <xf numFmtId="170" fontId="26" fillId="0" borderId="22" xfId="2" applyNumberFormat="1" applyFont="1" applyBorder="1" applyAlignment="1"/>
    <xf numFmtId="170" fontId="0" fillId="0" borderId="0" xfId="2" applyNumberFormat="1" applyFont="1" applyBorder="1"/>
    <xf numFmtId="170" fontId="0" fillId="0" borderId="19" xfId="2" applyNumberFormat="1" applyFont="1" applyBorder="1"/>
    <xf numFmtId="170" fontId="26" fillId="0" borderId="19" xfId="2" applyNumberFormat="1" applyFont="1" applyBorder="1" applyAlignment="1"/>
    <xf numFmtId="166" fontId="26" fillId="0" borderId="0" xfId="2" applyNumberFormat="1" applyFont="1" applyBorder="1" applyAlignment="1"/>
    <xf numFmtId="170" fontId="26" fillId="0" borderId="0" xfId="2" quotePrefix="1" applyNumberFormat="1" applyFont="1" applyBorder="1" applyAlignment="1"/>
    <xf numFmtId="170" fontId="26" fillId="0" borderId="26" xfId="2" applyNumberFormat="1" applyFont="1" applyBorder="1" applyAlignment="1"/>
    <xf numFmtId="170" fontId="26" fillId="0" borderId="0" xfId="2" applyNumberFormat="1" applyFont="1" applyBorder="1" applyAlignment="1">
      <alignment horizontal="center"/>
    </xf>
    <xf numFmtId="165" fontId="51" fillId="0" borderId="0" xfId="2" quotePrefix="1" applyNumberFormat="1" applyFont="1" applyAlignment="1">
      <alignment horizontal="left"/>
    </xf>
    <xf numFmtId="170" fontId="31" fillId="0" borderId="16" xfId="2" applyNumberFormat="1" applyFont="1" applyBorder="1" applyAlignment="1"/>
    <xf numFmtId="170" fontId="31" fillId="0" borderId="0" xfId="2" applyNumberFormat="1" applyFont="1" applyAlignment="1"/>
    <xf numFmtId="170" fontId="31" fillId="0" borderId="27" xfId="2" applyNumberFormat="1" applyFont="1" applyBorder="1" applyAlignment="1"/>
    <xf numFmtId="170" fontId="31" fillId="0" borderId="22" xfId="2" applyNumberFormat="1" applyFont="1" applyBorder="1" applyAlignment="1"/>
    <xf numFmtId="165" fontId="52" fillId="0" borderId="0" xfId="2" applyNumberFormat="1" applyFont="1" applyAlignment="1"/>
    <xf numFmtId="170" fontId="26" fillId="0" borderId="0" xfId="2" applyNumberFormat="1" applyFont="1" applyAlignment="1"/>
    <xf numFmtId="170" fontId="26" fillId="0" borderId="0" xfId="2" applyNumberFormat="1" applyFont="1" applyFill="1" applyBorder="1" applyAlignment="1"/>
    <xf numFmtId="170" fontId="26" fillId="0" borderId="13" xfId="2" quotePrefix="1" applyNumberFormat="1" applyFont="1" applyBorder="1" applyAlignment="1">
      <alignment horizontal="right"/>
    </xf>
    <xf numFmtId="170" fontId="26" fillId="0" borderId="0" xfId="2" applyNumberFormat="1" applyFont="1" applyFill="1" applyBorder="1" applyAlignment="1">
      <alignment horizontal="center"/>
    </xf>
    <xf numFmtId="170" fontId="26" fillId="0" borderId="0" xfId="2" quotePrefix="1" applyNumberFormat="1" applyFont="1" applyBorder="1" applyAlignment="1">
      <alignment horizontal="right"/>
    </xf>
    <xf numFmtId="170" fontId="26" fillId="0" borderId="10" xfId="2" quotePrefix="1" applyNumberFormat="1" applyFont="1" applyBorder="1" applyAlignment="1">
      <alignment horizontal="right"/>
    </xf>
    <xf numFmtId="170" fontId="26" fillId="0" borderId="0" xfId="2" quotePrefix="1" applyNumberFormat="1" applyFont="1" applyBorder="1" applyAlignment="1">
      <alignment horizontal="center"/>
    </xf>
    <xf numFmtId="170" fontId="26" fillId="0" borderId="12" xfId="2" quotePrefix="1" applyNumberFormat="1" applyFont="1" applyBorder="1" applyAlignment="1">
      <alignment horizontal="center"/>
    </xf>
    <xf numFmtId="170" fontId="26" fillId="0" borderId="0" xfId="2" applyNumberFormat="1" applyFont="1" applyAlignment="1">
      <alignment horizontal="center"/>
    </xf>
    <xf numFmtId="170" fontId="26" fillId="0" borderId="0" xfId="2" applyNumberFormat="1" applyFont="1" applyFill="1" applyBorder="1" applyAlignment="1">
      <alignment horizontal="right"/>
    </xf>
    <xf numFmtId="170" fontId="31" fillId="0" borderId="30" xfId="2" applyNumberFormat="1" applyFont="1" applyBorder="1" applyAlignment="1"/>
    <xf numFmtId="170" fontId="31" fillId="0" borderId="31" xfId="2" applyNumberFormat="1" applyFont="1" applyBorder="1" applyAlignment="1"/>
    <xf numFmtId="170" fontId="31" fillId="0" borderId="10" xfId="2" quotePrefix="1" applyNumberFormat="1" applyFont="1" applyBorder="1" applyAlignment="1">
      <alignment horizontal="center"/>
    </xf>
    <xf numFmtId="170" fontId="31" fillId="0" borderId="10" xfId="2" applyNumberFormat="1" applyFont="1" applyBorder="1" applyAlignment="1"/>
    <xf numFmtId="170" fontId="31" fillId="0" borderId="26" xfId="2" applyNumberFormat="1" applyFont="1" applyBorder="1" applyAlignment="1"/>
    <xf numFmtId="170" fontId="31" fillId="0" borderId="0" xfId="2" applyNumberFormat="1" applyFont="1" applyBorder="1" applyAlignment="1"/>
    <xf numFmtId="170" fontId="26" fillId="0" borderId="0" xfId="2" applyNumberFormat="1" applyFont="1" applyAlignment="1">
      <alignment horizontal="right"/>
    </xf>
    <xf numFmtId="170" fontId="26" fillId="0" borderId="0" xfId="2" applyNumberFormat="1" applyFont="1" applyBorder="1" applyAlignment="1">
      <alignment horizontal="right"/>
    </xf>
    <xf numFmtId="170" fontId="26" fillId="0" borderId="13" xfId="2" applyNumberFormat="1" applyFont="1" applyBorder="1" applyAlignment="1"/>
    <xf numFmtId="175" fontId="26" fillId="0" borderId="0" xfId="2" quotePrefix="1" applyNumberFormat="1" applyFont="1" applyBorder="1" applyAlignment="1">
      <alignment horizontal="center"/>
    </xf>
    <xf numFmtId="175" fontId="26" fillId="0" borderId="0" xfId="2" quotePrefix="1" applyNumberFormat="1" applyFont="1" applyBorder="1" applyAlignment="1"/>
    <xf numFmtId="170" fontId="26" fillId="0" borderId="10" xfId="2" quotePrefix="1" applyNumberFormat="1" applyFont="1" applyBorder="1" applyAlignment="1">
      <alignment horizontal="center"/>
    </xf>
    <xf numFmtId="170" fontId="26" fillId="0" borderId="32" xfId="2" applyNumberFormat="1" applyFont="1" applyBorder="1" applyAlignment="1"/>
    <xf numFmtId="170" fontId="26" fillId="0" borderId="10" xfId="2" quotePrefix="1" applyNumberFormat="1" applyFont="1" applyBorder="1" applyAlignment="1"/>
    <xf numFmtId="170" fontId="31" fillId="0" borderId="0" xfId="2" quotePrefix="1" applyNumberFormat="1" applyFont="1" applyBorder="1" applyAlignment="1">
      <alignment horizontal="center"/>
    </xf>
    <xf numFmtId="170" fontId="31" fillId="0" borderId="0" xfId="2" applyNumberFormat="1" applyFont="1" applyAlignment="1">
      <alignment horizontal="center"/>
    </xf>
    <xf numFmtId="170" fontId="31" fillId="0" borderId="16" xfId="2" quotePrefix="1" applyNumberFormat="1" applyFont="1" applyBorder="1" applyAlignment="1"/>
    <xf numFmtId="170" fontId="31" fillId="0" borderId="0" xfId="2" applyNumberFormat="1" applyFont="1" applyAlignment="1">
      <alignment horizontal="right"/>
    </xf>
    <xf numFmtId="170" fontId="31" fillId="0" borderId="33" xfId="2" quotePrefix="1" applyNumberFormat="1" applyFont="1" applyBorder="1" applyAlignment="1">
      <alignment horizontal="right"/>
    </xf>
    <xf numFmtId="170" fontId="31" fillId="0" borderId="28" xfId="2" quotePrefix="1" applyNumberFormat="1" applyFont="1" applyBorder="1" applyAlignment="1"/>
    <xf numFmtId="170" fontId="31" fillId="0" borderId="10" xfId="2" quotePrefix="1" applyNumberFormat="1" applyFont="1" applyBorder="1" applyAlignment="1"/>
    <xf numFmtId="175" fontId="26" fillId="0" borderId="0" xfId="2" quotePrefix="1" applyNumberFormat="1" applyFont="1" applyBorder="1" applyAlignment="1">
      <alignment horizontal="right"/>
    </xf>
    <xf numFmtId="170" fontId="26" fillId="0" borderId="21" xfId="2" applyNumberFormat="1" applyFont="1" applyBorder="1" applyAlignment="1"/>
    <xf numFmtId="170" fontId="31" fillId="0" borderId="0" xfId="2" applyNumberFormat="1" applyFont="1" applyAlignment="1">
      <alignment vertical="center"/>
    </xf>
    <xf numFmtId="170" fontId="31" fillId="0" borderId="14" xfId="2" applyNumberFormat="1" applyFont="1" applyBorder="1" applyAlignment="1"/>
    <xf numFmtId="175" fontId="31" fillId="0" borderId="0" xfId="2" applyNumberFormat="1" applyFont="1" applyBorder="1" applyAlignment="1"/>
    <xf numFmtId="165" fontId="52" fillId="0" borderId="0" xfId="2" applyNumberFormat="1" applyFont="1" applyAlignment="1" applyProtection="1">
      <protection locked="0"/>
    </xf>
    <xf numFmtId="174" fontId="31" fillId="0" borderId="21" xfId="2" applyNumberFormat="1" applyFont="1" applyBorder="1" applyAlignment="1"/>
    <xf numFmtId="174" fontId="31" fillId="0" borderId="0" xfId="2" applyNumberFormat="1" applyFont="1" applyAlignment="1"/>
    <xf numFmtId="174" fontId="31" fillId="0" borderId="22" xfId="2" applyNumberFormat="1" applyFont="1" applyBorder="1" applyAlignment="1"/>
    <xf numFmtId="174" fontId="31" fillId="0" borderId="23" xfId="2" applyNumberFormat="1" applyFont="1" applyBorder="1" applyAlignment="1"/>
    <xf numFmtId="174" fontId="31" fillId="0" borderId="35" xfId="2" applyNumberFormat="1" applyFont="1" applyBorder="1" applyAlignment="1"/>
    <xf numFmtId="174" fontId="31" fillId="0" borderId="36" xfId="2" applyNumberFormat="1" applyFont="1" applyBorder="1" applyAlignment="1"/>
    <xf numFmtId="169" fontId="52" fillId="0" borderId="0" xfId="2" applyNumberFormat="1" applyFont="1" applyAlignment="1"/>
    <xf numFmtId="169" fontId="26" fillId="0" borderId="37" xfId="2" applyNumberFormat="1" applyFont="1" applyBorder="1" applyAlignment="1"/>
    <xf numFmtId="169" fontId="26" fillId="0" borderId="0" xfId="2" applyNumberFormat="1" applyFont="1" applyAlignment="1"/>
    <xf numFmtId="168" fontId="51" fillId="0" borderId="0" xfId="2" applyNumberFormat="1" applyFont="1" applyBorder="1" applyAlignment="1" applyProtection="1">
      <protection locked="0"/>
    </xf>
    <xf numFmtId="0" fontId="0" fillId="0" borderId="0" xfId="2" applyFont="1"/>
    <xf numFmtId="166" fontId="53" fillId="0" borderId="0" xfId="2" applyNumberFormat="1" applyFont="1" applyAlignment="1"/>
    <xf numFmtId="0" fontId="51" fillId="0" borderId="0" xfId="2" applyNumberFormat="1" applyFont="1" applyBorder="1" applyAlignment="1"/>
    <xf numFmtId="165" fontId="51" fillId="0" borderId="0" xfId="2" applyNumberFormat="1" applyFont="1" applyBorder="1" applyAlignment="1"/>
    <xf numFmtId="0" fontId="31" fillId="0" borderId="0" xfId="2" applyNumberFormat="1" applyFont="1" applyFill="1" applyAlignment="1"/>
    <xf numFmtId="165" fontId="26" fillId="0" borderId="0" xfId="2" applyNumberFormat="1" applyFont="1" applyFill="1" applyAlignment="1"/>
    <xf numFmtId="0" fontId="26" fillId="0" borderId="0" xfId="2" applyNumberFormat="1" applyFont="1" applyFill="1" applyAlignment="1"/>
    <xf numFmtId="165" fontId="26" fillId="0" borderId="0" xfId="2" applyNumberFormat="1" applyFont="1" applyFill="1" applyBorder="1" applyAlignment="1" applyProtection="1">
      <protection locked="0"/>
    </xf>
    <xf numFmtId="165" fontId="26" fillId="0" borderId="0" xfId="2" applyNumberFormat="1" applyFont="1" applyFill="1" applyAlignment="1" applyProtection="1">
      <protection locked="0"/>
    </xf>
    <xf numFmtId="0" fontId="26" fillId="0" borderId="0" xfId="2" applyFont="1" applyFill="1"/>
    <xf numFmtId="0" fontId="31" fillId="0" borderId="0" xfId="2" quotePrefix="1" applyNumberFormat="1" applyFont="1" applyFill="1" applyAlignment="1">
      <alignment horizontal="left"/>
    </xf>
    <xf numFmtId="0" fontId="26" fillId="0" borderId="0" xfId="2" applyNumberFormat="1" applyFont="1" applyFill="1" applyBorder="1" applyAlignment="1"/>
    <xf numFmtId="165" fontId="26" fillId="0" borderId="0" xfId="2" applyNumberFormat="1" applyFont="1" applyFill="1" applyBorder="1" applyAlignment="1"/>
    <xf numFmtId="0" fontId="31" fillId="0" borderId="0" xfId="2" applyNumberFormat="1" applyFont="1" applyFill="1" applyAlignment="1">
      <alignment horizontal="centerContinuous"/>
    </xf>
    <xf numFmtId="165" fontId="51" fillId="0" borderId="0" xfId="2" applyNumberFormat="1" applyFont="1" applyFill="1" applyAlignment="1">
      <alignment horizontal="centerContinuous"/>
    </xf>
    <xf numFmtId="165" fontId="26" fillId="0" borderId="0" xfId="2" applyNumberFormat="1" applyFont="1" applyFill="1" applyAlignment="1">
      <alignment horizontal="centerContinuous"/>
    </xf>
    <xf numFmtId="0" fontId="26" fillId="0" borderId="0" xfId="2" applyNumberFormat="1" applyFont="1" applyFill="1" applyAlignment="1">
      <alignment horizontal="centerContinuous"/>
    </xf>
    <xf numFmtId="0" fontId="51" fillId="0" borderId="0" xfId="2" applyNumberFormat="1" applyFont="1" applyFill="1" applyAlignment="1"/>
    <xf numFmtId="165" fontId="51" fillId="0" borderId="0" xfId="2" applyNumberFormat="1" applyFont="1" applyFill="1" applyBorder="1" applyAlignment="1" applyProtection="1">
      <alignment horizontal="center"/>
      <protection locked="0"/>
    </xf>
    <xf numFmtId="165" fontId="51" fillId="0" borderId="0" xfId="2" applyNumberFormat="1" applyFont="1" applyFill="1" applyAlignment="1" applyProtection="1">
      <protection locked="0"/>
    </xf>
    <xf numFmtId="165" fontId="51" fillId="0" borderId="0" xfId="2" applyNumberFormat="1" applyFont="1" applyFill="1" applyAlignment="1"/>
    <xf numFmtId="0" fontId="26" fillId="0" borderId="21" xfId="2" applyNumberFormat="1" applyFont="1" applyFill="1" applyBorder="1" applyAlignment="1"/>
    <xf numFmtId="165" fontId="26" fillId="0" borderId="21" xfId="2" applyNumberFormat="1" applyFont="1" applyFill="1" applyBorder="1" applyAlignment="1"/>
    <xf numFmtId="165" fontId="51" fillId="0" borderId="0" xfId="2" applyNumberFormat="1" applyFont="1" applyFill="1" applyBorder="1" applyAlignment="1" applyProtection="1">
      <protection locked="0"/>
    </xf>
    <xf numFmtId="165" fontId="26" fillId="0" borderId="38" xfId="2" applyNumberFormat="1" applyFont="1" applyFill="1" applyBorder="1" applyAlignment="1"/>
    <xf numFmtId="0" fontId="26" fillId="0" borderId="24" xfId="2" applyNumberFormat="1" applyFont="1" applyFill="1" applyBorder="1" applyAlignment="1"/>
    <xf numFmtId="0" fontId="26" fillId="0" borderId="38" xfId="2" applyNumberFormat="1" applyFont="1" applyFill="1" applyBorder="1" applyAlignment="1"/>
    <xf numFmtId="175" fontId="26" fillId="0" borderId="0" xfId="2" applyNumberFormat="1" applyFont="1" applyFill="1" applyAlignment="1"/>
    <xf numFmtId="175" fontId="26" fillId="0" borderId="0" xfId="2" applyNumberFormat="1" applyFont="1" applyFill="1" applyBorder="1" applyAlignment="1"/>
    <xf numFmtId="175" fontId="26" fillId="0" borderId="13" xfId="2" applyNumberFormat="1" applyFont="1" applyFill="1" applyBorder="1" applyAlignment="1"/>
    <xf numFmtId="175" fontId="26" fillId="0" borderId="29" xfId="2" applyNumberFormat="1" applyFont="1" applyFill="1" applyBorder="1" applyAlignment="1"/>
    <xf numFmtId="174" fontId="51" fillId="0" borderId="0" xfId="2" quotePrefix="1" applyNumberFormat="1" applyFont="1" applyFill="1" applyAlignment="1">
      <alignment horizontal="right"/>
    </xf>
    <xf numFmtId="174" fontId="26" fillId="0" borderId="0" xfId="2" applyNumberFormat="1" applyFont="1" applyFill="1" applyAlignment="1"/>
    <xf numFmtId="174" fontId="51" fillId="0" borderId="0" xfId="2" applyNumberFormat="1" applyFont="1" applyFill="1" applyAlignment="1">
      <alignment horizontal="right"/>
    </xf>
    <xf numFmtId="174" fontId="51" fillId="0" borderId="10" xfId="2" applyNumberFormat="1" applyFont="1" applyFill="1" applyBorder="1" applyAlignment="1"/>
    <xf numFmtId="174" fontId="51" fillId="0" borderId="13" xfId="2" applyNumberFormat="1" applyFont="1" applyFill="1" applyBorder="1" applyAlignment="1">
      <alignment horizontal="right"/>
    </xf>
    <xf numFmtId="174" fontId="26" fillId="0" borderId="0" xfId="2" applyNumberFormat="1" applyFont="1" applyFill="1" applyBorder="1" applyAlignment="1"/>
    <xf numFmtId="174" fontId="26" fillId="0" borderId="29" xfId="2" applyNumberFormat="1" applyFont="1" applyFill="1" applyBorder="1" applyAlignment="1">
      <alignment horizontal="right"/>
    </xf>
    <xf numFmtId="174" fontId="26" fillId="0" borderId="13" xfId="2" applyNumberFormat="1" applyFont="1" applyFill="1" applyBorder="1" applyAlignment="1">
      <alignment horizontal="right"/>
    </xf>
    <xf numFmtId="174" fontId="26" fillId="0" borderId="0" xfId="2" applyNumberFormat="1" applyFont="1" applyFill="1" applyBorder="1" applyAlignment="1">
      <alignment horizontal="right"/>
    </xf>
    <xf numFmtId="169" fontId="51" fillId="0" borderId="0" xfId="2" applyNumberFormat="1" applyFont="1" applyFill="1" applyAlignment="1"/>
    <xf numFmtId="169" fontId="26" fillId="0" borderId="0" xfId="2" applyNumberFormat="1" applyFont="1" applyFill="1" applyBorder="1" applyAlignment="1"/>
    <xf numFmtId="168" fontId="51" fillId="0" borderId="0" xfId="2" applyNumberFormat="1" applyFont="1" applyFill="1" applyAlignment="1" applyProtection="1">
      <protection locked="0"/>
    </xf>
    <xf numFmtId="168" fontId="51" fillId="0" borderId="0" xfId="2" applyNumberFormat="1" applyFont="1" applyFill="1" applyAlignment="1"/>
    <xf numFmtId="170" fontId="31" fillId="0" borderId="16" xfId="2" applyNumberFormat="1" applyFont="1" applyFill="1" applyBorder="1" applyAlignment="1">
      <alignment horizontal="right"/>
    </xf>
    <xf numFmtId="170" fontId="31" fillId="0" borderId="0" xfId="2" applyNumberFormat="1" applyFont="1" applyFill="1" applyAlignment="1"/>
    <xf numFmtId="170" fontId="31" fillId="0" borderId="10" xfId="2" applyNumberFormat="1" applyFont="1" applyFill="1" applyBorder="1" applyAlignment="1"/>
    <xf numFmtId="170" fontId="31" fillId="0" borderId="33" xfId="2" applyNumberFormat="1" applyFont="1" applyFill="1" applyBorder="1" applyAlignment="1">
      <alignment horizontal="right"/>
    </xf>
    <xf numFmtId="170" fontId="31" fillId="0" borderId="0" xfId="2" applyNumberFormat="1" applyFont="1" applyFill="1" applyBorder="1" applyAlignment="1"/>
    <xf numFmtId="170" fontId="31" fillId="0" borderId="28" xfId="2" applyNumberFormat="1" applyFont="1" applyFill="1" applyBorder="1" applyAlignment="1">
      <alignment horizontal="right"/>
    </xf>
    <xf numFmtId="165" fontId="52" fillId="0" borderId="0" xfId="2" applyNumberFormat="1" applyFont="1" applyFill="1" applyAlignment="1"/>
    <xf numFmtId="166" fontId="26" fillId="0" borderId="0" xfId="2" applyNumberFormat="1" applyFont="1" applyFill="1" applyBorder="1" applyAlignment="1"/>
    <xf numFmtId="170" fontId="26" fillId="0" borderId="0" xfId="2" applyNumberFormat="1" applyFont="1" applyFill="1" applyAlignment="1"/>
    <xf numFmtId="170" fontId="26" fillId="0" borderId="39" xfId="2" applyNumberFormat="1" applyFont="1" applyFill="1" applyBorder="1" applyAlignment="1"/>
    <xf numFmtId="170" fontId="26" fillId="0" borderId="29" xfId="2" applyNumberFormat="1" applyFont="1" applyFill="1" applyBorder="1" applyAlignment="1"/>
    <xf numFmtId="170" fontId="26" fillId="0" borderId="13" xfId="2" applyNumberFormat="1" applyFont="1" applyFill="1" applyBorder="1" applyAlignment="1"/>
    <xf numFmtId="170" fontId="26" fillId="0" borderId="0" xfId="2" applyNumberFormat="1" applyFont="1" applyFill="1" applyAlignment="1">
      <alignment horizontal="right"/>
    </xf>
    <xf numFmtId="170" fontId="51" fillId="0" borderId="0" xfId="2" applyNumberFormat="1" applyFont="1" applyFill="1" applyAlignment="1">
      <alignment horizontal="right"/>
    </xf>
    <xf numFmtId="170" fontId="26" fillId="0" borderId="0" xfId="2" quotePrefix="1" applyNumberFormat="1" applyFont="1" applyFill="1" applyBorder="1" applyAlignment="1">
      <alignment horizontal="center"/>
    </xf>
    <xf numFmtId="170" fontId="26" fillId="0" borderId="13" xfId="2" quotePrefix="1" applyNumberFormat="1" applyFont="1" applyFill="1" applyBorder="1" applyAlignment="1">
      <alignment horizontal="right"/>
    </xf>
    <xf numFmtId="170" fontId="26" fillId="0" borderId="29" xfId="2" applyNumberFormat="1" applyFont="1" applyFill="1" applyBorder="1" applyAlignment="1">
      <alignment horizontal="right"/>
    </xf>
    <xf numFmtId="170" fontId="26" fillId="0" borderId="13" xfId="2" applyNumberFormat="1" applyFont="1" applyFill="1" applyBorder="1" applyAlignment="1">
      <alignment horizontal="right"/>
    </xf>
    <xf numFmtId="170" fontId="51" fillId="0" borderId="0" xfId="2" applyNumberFormat="1" applyFont="1" applyFill="1" applyBorder="1" applyAlignment="1">
      <alignment horizontal="right"/>
    </xf>
    <xf numFmtId="170" fontId="26" fillId="0" borderId="13" xfId="2" quotePrefix="1" applyNumberFormat="1" applyFont="1" applyFill="1" applyBorder="1" applyAlignment="1">
      <alignment horizontal="center"/>
    </xf>
    <xf numFmtId="170" fontId="26" fillId="0" borderId="0" xfId="2" quotePrefix="1" applyNumberFormat="1" applyFont="1" applyFill="1" applyBorder="1" applyAlignment="1">
      <alignment horizontal="right"/>
    </xf>
    <xf numFmtId="170" fontId="26" fillId="0" borderId="12" xfId="2" quotePrefix="1" applyNumberFormat="1" applyFont="1" applyFill="1" applyBorder="1" applyAlignment="1"/>
    <xf numFmtId="170" fontId="26" fillId="0" borderId="12" xfId="2" applyNumberFormat="1" applyFont="1" applyFill="1" applyBorder="1" applyAlignment="1">
      <alignment horizontal="right"/>
    </xf>
    <xf numFmtId="166" fontId="31" fillId="0" borderId="0" xfId="2" applyNumberFormat="1" applyFont="1" applyFill="1" applyBorder="1" applyAlignment="1"/>
    <xf numFmtId="170" fontId="31" fillId="0" borderId="10" xfId="2" applyNumberFormat="1" applyFont="1" applyFill="1" applyBorder="1" applyAlignment="1">
      <alignment horizontal="right"/>
    </xf>
    <xf numFmtId="170" fontId="31" fillId="0" borderId="12" xfId="2" applyNumberFormat="1" applyFont="1" applyFill="1" applyBorder="1" applyAlignment="1">
      <alignment horizontal="right"/>
    </xf>
    <xf numFmtId="170" fontId="31" fillId="0" borderId="11" xfId="2" applyNumberFormat="1" applyFont="1" applyFill="1" applyBorder="1" applyAlignment="1">
      <alignment horizontal="right"/>
    </xf>
    <xf numFmtId="175" fontId="26" fillId="0" borderId="0" xfId="2" quotePrefix="1" applyNumberFormat="1" applyFont="1" applyFill="1" applyBorder="1" applyAlignment="1"/>
    <xf numFmtId="170" fontId="26" fillId="0" borderId="10" xfId="2" quotePrefix="1" applyNumberFormat="1" applyFont="1" applyFill="1" applyBorder="1" applyAlignment="1">
      <alignment horizontal="center"/>
    </xf>
    <xf numFmtId="175" fontId="26" fillId="0" borderId="0" xfId="2" quotePrefix="1" applyNumberFormat="1" applyFont="1" applyFill="1" applyBorder="1" applyAlignment="1">
      <alignment horizontal="center"/>
    </xf>
    <xf numFmtId="170" fontId="31" fillId="0" borderId="16" xfId="2" applyNumberFormat="1" applyFont="1" applyFill="1" applyBorder="1" applyAlignment="1">
      <alignment horizontal="center"/>
    </xf>
    <xf numFmtId="170" fontId="31" fillId="0" borderId="33" xfId="2" applyNumberFormat="1" applyFont="1" applyFill="1" applyBorder="1" applyAlignment="1">
      <alignment horizontal="center"/>
    </xf>
    <xf numFmtId="170" fontId="31" fillId="0" borderId="28" xfId="2" applyNumberFormat="1" applyFont="1" applyFill="1" applyBorder="1" applyAlignment="1">
      <alignment horizontal="center"/>
    </xf>
    <xf numFmtId="175" fontId="26" fillId="0" borderId="0" xfId="2" quotePrefix="1" applyNumberFormat="1" applyFont="1" applyFill="1" applyBorder="1" applyAlignment="1">
      <alignment horizontal="right"/>
    </xf>
    <xf numFmtId="170" fontId="26" fillId="0" borderId="21" xfId="2" applyNumberFormat="1" applyFont="1" applyFill="1" applyBorder="1" applyAlignment="1"/>
    <xf numFmtId="170" fontId="26" fillId="0" borderId="38" xfId="2" applyNumberFormat="1" applyFont="1" applyFill="1" applyBorder="1" applyAlignment="1"/>
    <xf numFmtId="170" fontId="26" fillId="0" borderId="0" xfId="2" applyNumberFormat="1" applyFont="1" applyFill="1" applyAlignment="1">
      <alignment horizontal="center"/>
    </xf>
    <xf numFmtId="170" fontId="31" fillId="0" borderId="0" xfId="2" quotePrefix="1" applyNumberFormat="1" applyFont="1" applyFill="1" applyBorder="1" applyAlignment="1">
      <alignment horizontal="right"/>
    </xf>
    <xf numFmtId="170" fontId="31" fillId="0" borderId="13" xfId="2" quotePrefix="1" applyNumberFormat="1" applyFont="1" applyFill="1" applyBorder="1" applyAlignment="1">
      <alignment horizontal="right"/>
    </xf>
    <xf numFmtId="170" fontId="31" fillId="0" borderId="29" xfId="2" quotePrefix="1" applyNumberFormat="1" applyFont="1" applyFill="1" applyBorder="1" applyAlignment="1">
      <alignment horizontal="right"/>
    </xf>
    <xf numFmtId="170" fontId="31" fillId="0" borderId="10" xfId="2" quotePrefix="1" applyNumberFormat="1" applyFont="1" applyFill="1" applyBorder="1" applyAlignment="1">
      <alignment horizontal="right"/>
    </xf>
    <xf numFmtId="170" fontId="31" fillId="0" borderId="13" xfId="2" applyNumberFormat="1" applyFont="1" applyFill="1" applyBorder="1" applyAlignment="1">
      <alignment horizontal="right"/>
    </xf>
    <xf numFmtId="170" fontId="31" fillId="0" borderId="29" xfId="2" applyNumberFormat="1" applyFont="1" applyFill="1" applyBorder="1" applyAlignment="1">
      <alignment horizontal="right"/>
    </xf>
    <xf numFmtId="175" fontId="31" fillId="0" borderId="0" xfId="2" applyNumberFormat="1" applyFont="1" applyFill="1" applyBorder="1" applyAlignment="1"/>
    <xf numFmtId="165" fontId="52" fillId="0" borderId="0" xfId="2" applyNumberFormat="1" applyFont="1" applyFill="1" applyAlignment="1" applyProtection="1">
      <protection locked="0"/>
    </xf>
    <xf numFmtId="174" fontId="31" fillId="0" borderId="21" xfId="2" applyNumberFormat="1" applyFont="1" applyFill="1" applyBorder="1" applyAlignment="1">
      <alignment horizontal="right"/>
    </xf>
    <xf numFmtId="174" fontId="31" fillId="0" borderId="0" xfId="2" applyNumberFormat="1" applyFont="1" applyFill="1" applyAlignment="1"/>
    <xf numFmtId="174" fontId="31" fillId="0" borderId="21" xfId="2" applyNumberFormat="1" applyFont="1" applyFill="1" applyBorder="1" applyAlignment="1"/>
    <xf numFmtId="174" fontId="31" fillId="0" borderId="0" xfId="2" applyNumberFormat="1" applyFont="1" applyFill="1" applyAlignment="1">
      <alignment horizontal="center"/>
    </xf>
    <xf numFmtId="174" fontId="31" fillId="0" borderId="40" xfId="2" applyNumberFormat="1" applyFont="1" applyFill="1" applyBorder="1" applyAlignment="1">
      <alignment horizontal="right"/>
    </xf>
    <xf numFmtId="174" fontId="31" fillId="0" borderId="0" xfId="2" applyNumberFormat="1" applyFont="1" applyFill="1" applyBorder="1" applyAlignment="1"/>
    <xf numFmtId="169" fontId="26" fillId="0" borderId="37" xfId="2" applyNumberFormat="1" applyFont="1" applyFill="1" applyBorder="1" applyAlignment="1"/>
    <xf numFmtId="169" fontId="26" fillId="0" borderId="0" xfId="2" applyNumberFormat="1" applyFont="1" applyFill="1" applyAlignment="1"/>
    <xf numFmtId="168" fontId="51" fillId="0" borderId="0" xfId="2" applyNumberFormat="1" applyFont="1" applyFill="1" applyBorder="1" applyAlignment="1" applyProtection="1">
      <protection locked="0"/>
    </xf>
    <xf numFmtId="0" fontId="0" fillId="0" borderId="0" xfId="2" applyFont="1" applyFill="1"/>
    <xf numFmtId="166" fontId="26" fillId="0" borderId="0" xfId="2" applyNumberFormat="1" applyFont="1" applyFill="1" applyAlignment="1"/>
    <xf numFmtId="0" fontId="51" fillId="0" borderId="0" xfId="2" applyNumberFormat="1" applyFont="1" applyFill="1" applyBorder="1" applyAlignment="1"/>
    <xf numFmtId="165" fontId="51" fillId="0" borderId="0" xfId="2" applyNumberFormat="1" applyFont="1" applyFill="1" applyBorder="1" applyAlignment="1"/>
    <xf numFmtId="0" fontId="54" fillId="33" borderId="0" xfId="2" applyNumberFormat="1" applyFont="1" applyFill="1" applyAlignment="1">
      <alignment horizontal="left"/>
    </xf>
    <xf numFmtId="37" fontId="29" fillId="33" borderId="0" xfId="2" applyNumberFormat="1" applyFont="1" applyFill="1" applyAlignment="1"/>
    <xf numFmtId="37" fontId="29" fillId="0" borderId="0" xfId="2" applyNumberFormat="1" applyFont="1" applyAlignment="1"/>
    <xf numFmtId="37" fontId="55" fillId="0" borderId="0" xfId="2" applyNumberFormat="1" applyFont="1" applyFill="1" applyAlignment="1">
      <alignment horizontal="center"/>
    </xf>
    <xf numFmtId="37" fontId="56" fillId="0" borderId="0" xfId="2" applyNumberFormat="1" applyFont="1" applyFill="1" applyAlignment="1">
      <alignment horizontal="center"/>
    </xf>
    <xf numFmtId="37" fontId="57" fillId="0" borderId="0" xfId="2" applyNumberFormat="1" applyFont="1" applyFill="1" applyAlignment="1"/>
    <xf numFmtId="0" fontId="54" fillId="0" borderId="0" xfId="2" quotePrefix="1" applyNumberFormat="1" applyFont="1" applyFill="1" applyAlignment="1" applyProtection="1">
      <alignment horizontal="left"/>
      <protection locked="0"/>
    </xf>
    <xf numFmtId="37" fontId="29" fillId="0" borderId="0" xfId="2" applyNumberFormat="1" applyFont="1" applyFill="1" applyBorder="1" applyAlignment="1"/>
    <xf numFmtId="37" fontId="29" fillId="0" borderId="0" xfId="2" applyNumberFormat="1" applyFont="1" applyFill="1" applyAlignment="1"/>
    <xf numFmtId="0" fontId="49" fillId="0" borderId="0" xfId="2" applyNumberFormat="1" applyFont="1" applyAlignment="1"/>
    <xf numFmtId="0" fontId="27" fillId="0" borderId="0" xfId="2" applyNumberFormat="1" applyFont="1" applyAlignment="1"/>
    <xf numFmtId="37" fontId="31" fillId="0" borderId="0" xfId="2" applyNumberFormat="1" applyFont="1" applyBorder="1" applyAlignment="1"/>
    <xf numFmtId="0" fontId="26" fillId="33" borderId="10" xfId="2" applyFont="1" applyFill="1" applyBorder="1"/>
    <xf numFmtId="0" fontId="26" fillId="33" borderId="10" xfId="2" applyFont="1" applyFill="1" applyBorder="1" applyAlignment="1">
      <alignment horizontal="center"/>
    </xf>
    <xf numFmtId="0" fontId="31" fillId="33" borderId="10" xfId="2" applyFont="1" applyFill="1" applyBorder="1" applyAlignment="1">
      <alignment horizontal="center"/>
    </xf>
    <xf numFmtId="0" fontId="26" fillId="33" borderId="0" xfId="2" applyFont="1" applyFill="1" applyBorder="1" applyAlignment="1">
      <alignment horizontal="center"/>
    </xf>
    <xf numFmtId="37" fontId="31" fillId="0" borderId="0" xfId="2" applyNumberFormat="1" applyFont="1" applyAlignment="1"/>
    <xf numFmtId="37" fontId="31" fillId="0" borderId="0" xfId="2" applyNumberFormat="1" applyFont="1" applyAlignment="1">
      <alignment horizontal="center"/>
    </xf>
    <xf numFmtId="37" fontId="58" fillId="0" borderId="0" xfId="2" applyNumberFormat="1" applyFont="1" applyAlignment="1">
      <alignment horizontal="centerContinuous"/>
    </xf>
    <xf numFmtId="37" fontId="31" fillId="0" borderId="0" xfId="2" quotePrefix="1" applyNumberFormat="1" applyFont="1" applyAlignment="1">
      <alignment horizontal="center"/>
    </xf>
    <xf numFmtId="0" fontId="0" fillId="0" borderId="0" xfId="2" applyFont="1" applyAlignment="1">
      <alignment horizontal="center"/>
    </xf>
    <xf numFmtId="3" fontId="29" fillId="0" borderId="0" xfId="2" applyNumberFormat="1" applyFont="1" applyAlignment="1"/>
    <xf numFmtId="37" fontId="29" fillId="0" borderId="0" xfId="2" applyNumberFormat="1" applyFont="1" applyBorder="1" applyAlignment="1"/>
    <xf numFmtId="37" fontId="29" fillId="0" borderId="21" xfId="2" applyNumberFormat="1" applyFont="1" applyBorder="1" applyAlignment="1"/>
    <xf numFmtId="37" fontId="26" fillId="0" borderId="0" xfId="2" applyNumberFormat="1" applyFont="1" applyBorder="1" applyAlignment="1"/>
    <xf numFmtId="37" fontId="26" fillId="0" borderId="0" xfId="2" applyNumberFormat="1" applyFont="1" applyAlignment="1"/>
    <xf numFmtId="37" fontId="26" fillId="0" borderId="0" xfId="2" applyNumberFormat="1" applyFont="1" applyAlignment="1">
      <alignment horizontal="right"/>
    </xf>
    <xf numFmtId="5" fontId="26" fillId="0" borderId="0" xfId="2" applyNumberFormat="1" applyFont="1" applyAlignment="1"/>
    <xf numFmtId="0" fontId="26" fillId="0" borderId="0" xfId="2" applyNumberFormat="1" applyFont="1" applyAlignment="1">
      <alignment horizontal="left"/>
    </xf>
    <xf numFmtId="174" fontId="26" fillId="0" borderId="0" xfId="2" applyNumberFormat="1" applyFont="1" applyAlignment="1">
      <alignment horizontal="right"/>
    </xf>
    <xf numFmtId="37" fontId="26" fillId="0" borderId="0" xfId="2" quotePrefix="1" applyNumberFormat="1" applyFont="1" applyAlignment="1">
      <alignment horizontal="center"/>
    </xf>
    <xf numFmtId="166" fontId="26" fillId="0" borderId="0" xfId="2" applyNumberFormat="1" applyFont="1" applyAlignment="1"/>
    <xf numFmtId="166" fontId="26" fillId="0" borderId="0" xfId="2" quotePrefix="1" applyNumberFormat="1" applyFont="1" applyAlignment="1">
      <alignment horizontal="right"/>
    </xf>
    <xf numFmtId="37" fontId="0" fillId="0" borderId="0" xfId="2" applyNumberFormat="1" applyFont="1"/>
    <xf numFmtId="166" fontId="31" fillId="0" borderId="16" xfId="2" applyNumberFormat="1" applyFont="1" applyBorder="1" applyAlignment="1"/>
    <xf numFmtId="166" fontId="31" fillId="0" borderId="0" xfId="2" applyNumberFormat="1" applyFont="1" applyBorder="1" applyAlignment="1"/>
    <xf numFmtId="166" fontId="0" fillId="0" borderId="0" xfId="2" applyNumberFormat="1" applyFont="1"/>
    <xf numFmtId="166" fontId="26" fillId="0" borderId="21" xfId="2" applyNumberFormat="1" applyFont="1" applyBorder="1" applyAlignment="1"/>
    <xf numFmtId="166" fontId="26" fillId="0" borderId="0" xfId="2" applyNumberFormat="1" applyFont="1" applyAlignment="1">
      <alignment horizontal="right"/>
    </xf>
    <xf numFmtId="166" fontId="26" fillId="0" borderId="0" xfId="2" quotePrefix="1" applyNumberFormat="1" applyFont="1" applyAlignment="1"/>
    <xf numFmtId="170" fontId="26" fillId="0" borderId="0" xfId="2" quotePrefix="1" applyNumberFormat="1" applyFont="1" applyAlignment="1">
      <alignment horizontal="center"/>
    </xf>
    <xf numFmtId="166" fontId="26" fillId="0" borderId="0" xfId="2" quotePrefix="1" applyNumberFormat="1" applyFont="1" applyAlignment="1">
      <alignment horizontal="center"/>
    </xf>
    <xf numFmtId="166" fontId="26" fillId="0" borderId="0" xfId="2" applyNumberFormat="1" applyFont="1" applyBorder="1" applyAlignment="1">
      <alignment horizontal="right"/>
    </xf>
    <xf numFmtId="0" fontId="31" fillId="0" borderId="0" xfId="2" applyNumberFormat="1" applyFont="1" applyAlignment="1">
      <alignment horizontal="left"/>
    </xf>
    <xf numFmtId="37" fontId="31" fillId="0" borderId="0" xfId="2" applyNumberFormat="1" applyFont="1" applyBorder="1" applyAlignment="1">
      <alignment horizontal="right"/>
    </xf>
    <xf numFmtId="37" fontId="31" fillId="0" borderId="0" xfId="2" applyNumberFormat="1" applyFont="1" applyAlignment="1">
      <alignment horizontal="right"/>
    </xf>
    <xf numFmtId="37" fontId="26" fillId="0" borderId="0" xfId="2" applyNumberFormat="1" applyFont="1" applyBorder="1"/>
    <xf numFmtId="37" fontId="26" fillId="0" borderId="0" xfId="2" applyNumberFormat="1" applyFont="1"/>
    <xf numFmtId="166" fontId="26" fillId="0" borderId="0" xfId="2" applyNumberFormat="1" applyFont="1" applyBorder="1"/>
    <xf numFmtId="3" fontId="26" fillId="0" borderId="0" xfId="2" applyNumberFormat="1" applyFont="1" applyAlignment="1"/>
    <xf numFmtId="3" fontId="31" fillId="0" borderId="0" xfId="2" applyNumberFormat="1" applyFont="1" applyAlignment="1">
      <alignment horizontal="right"/>
    </xf>
    <xf numFmtId="174" fontId="31" fillId="0" borderId="0" xfId="2" applyNumberFormat="1" applyFont="1" applyAlignment="1">
      <alignment horizontal="right"/>
    </xf>
    <xf numFmtId="169" fontId="31" fillId="0" borderId="0" xfId="2" applyNumberFormat="1" applyFont="1" applyBorder="1" applyAlignment="1"/>
    <xf numFmtId="166" fontId="51" fillId="0" borderId="0" xfId="2" quotePrefix="1" applyNumberFormat="1" applyFont="1" applyAlignment="1">
      <alignment horizontal="left"/>
    </xf>
    <xf numFmtId="166" fontId="59" fillId="0" borderId="0" xfId="2" quotePrefix="1" applyNumberFormat="1" applyFont="1" applyAlignment="1">
      <alignment horizontal="left"/>
    </xf>
    <xf numFmtId="0" fontId="60" fillId="0" borderId="0" xfId="2" applyNumberFormat="1" applyFont="1" applyAlignment="1"/>
    <xf numFmtId="37" fontId="53" fillId="0" borderId="0" xfId="2" applyNumberFormat="1" applyFont="1" applyBorder="1"/>
    <xf numFmtId="37" fontId="53" fillId="0" borderId="0" xfId="2" applyNumberFormat="1" applyFont="1"/>
    <xf numFmtId="0" fontId="61" fillId="0" borderId="0" xfId="2" applyNumberFormat="1" applyFont="1" applyFill="1" applyAlignment="1"/>
    <xf numFmtId="37" fontId="53" fillId="0" borderId="0" xfId="2" applyNumberFormat="1" applyFont="1" applyFill="1" applyBorder="1"/>
    <xf numFmtId="37" fontId="53" fillId="0" borderId="0" xfId="2" applyNumberFormat="1" applyFont="1" applyAlignment="1"/>
    <xf numFmtId="0" fontId="54" fillId="0" borderId="0" xfId="2" applyNumberFormat="1" applyFont="1" applyFill="1" applyAlignment="1">
      <alignment horizontal="left"/>
    </xf>
    <xf numFmtId="37" fontId="54" fillId="0" borderId="0" xfId="2" applyNumberFormat="1" applyFont="1" applyBorder="1" applyAlignment="1">
      <alignment horizontal="right"/>
    </xf>
    <xf numFmtId="0" fontId="49" fillId="0" borderId="0" xfId="2" applyNumberFormat="1" applyFont="1" applyFill="1" applyAlignment="1"/>
    <xf numFmtId="0" fontId="31" fillId="0" borderId="10" xfId="2" applyFont="1" applyFill="1" applyBorder="1" applyAlignment="1">
      <alignment horizontal="center"/>
    </xf>
    <xf numFmtId="37" fontId="31" fillId="0" borderId="0" xfId="2" applyNumberFormat="1" applyFont="1" applyBorder="1" applyAlignment="1">
      <alignment horizontal="centerContinuous"/>
    </xf>
    <xf numFmtId="37" fontId="31" fillId="0" borderId="0" xfId="2" applyNumberFormat="1" applyFont="1" applyBorder="1" applyAlignment="1">
      <alignment horizontal="left"/>
    </xf>
    <xf numFmtId="0" fontId="31" fillId="0" borderId="0" xfId="2" applyFont="1" applyFill="1" applyBorder="1" applyAlignment="1">
      <alignment horizontal="center"/>
    </xf>
    <xf numFmtId="0" fontId="62" fillId="0" borderId="0" xfId="2" applyFont="1" applyFill="1" applyBorder="1" applyAlignment="1">
      <alignment horizontal="center"/>
    </xf>
    <xf numFmtId="37" fontId="26" fillId="0" borderId="0" xfId="2" applyNumberFormat="1" applyFont="1" applyFill="1" applyBorder="1"/>
    <xf numFmtId="37" fontId="31" fillId="0" borderId="0" xfId="2" applyNumberFormat="1" applyFont="1" applyFill="1" applyAlignment="1"/>
    <xf numFmtId="37" fontId="31" fillId="0" borderId="0" xfId="2" applyNumberFormat="1" applyFont="1" applyFill="1" applyAlignment="1">
      <alignment horizontal="center"/>
    </xf>
    <xf numFmtId="37" fontId="31" fillId="0" borderId="13" xfId="2" applyNumberFormat="1" applyFont="1" applyBorder="1" applyAlignment="1">
      <alignment horizontal="center"/>
    </xf>
    <xf numFmtId="37" fontId="31" fillId="0" borderId="0" xfId="2" quotePrefix="1" applyNumberFormat="1" applyFont="1" applyBorder="1" applyAlignment="1">
      <alignment horizontal="center"/>
    </xf>
    <xf numFmtId="37" fontId="31" fillId="0" borderId="0" xfId="2" applyNumberFormat="1" applyFont="1" applyBorder="1" applyAlignment="1">
      <alignment horizontal="center"/>
    </xf>
    <xf numFmtId="37" fontId="58" fillId="0" borderId="0" xfId="2" quotePrefix="1" applyNumberFormat="1" applyFont="1" applyBorder="1" applyAlignment="1">
      <alignment horizontal="centerContinuous"/>
    </xf>
    <xf numFmtId="37" fontId="29" fillId="0" borderId="13" xfId="2" applyNumberFormat="1" applyFont="1" applyBorder="1" applyAlignment="1"/>
    <xf numFmtId="37" fontId="26" fillId="0" borderId="13" xfId="2" applyNumberFormat="1" applyFont="1" applyBorder="1" applyAlignment="1"/>
    <xf numFmtId="174" fontId="26" fillId="0" borderId="0" xfId="2" quotePrefix="1" applyNumberFormat="1" applyFont="1" applyAlignment="1">
      <alignment horizontal="right"/>
    </xf>
    <xf numFmtId="166" fontId="26" fillId="0" borderId="0" xfId="2" applyNumberFormat="1" applyFont="1"/>
    <xf numFmtId="37" fontId="26" fillId="0" borderId="0" xfId="2" applyNumberFormat="1" applyFont="1" applyBorder="1" applyAlignment="1">
      <alignment horizontal="right"/>
    </xf>
    <xf numFmtId="37" fontId="51" fillId="0" borderId="0" xfId="2" applyNumberFormat="1" applyFont="1" applyBorder="1" applyAlignment="1"/>
    <xf numFmtId="37" fontId="26" fillId="0" borderId="0" xfId="2" quotePrefix="1" applyNumberFormat="1" applyFont="1" applyBorder="1" applyAlignment="1">
      <alignment horizontal="center"/>
    </xf>
    <xf numFmtId="37" fontId="26" fillId="0" borderId="0" xfId="2" applyNumberFormat="1" applyFont="1" applyBorder="1" applyAlignment="1">
      <alignment horizontal="center"/>
    </xf>
    <xf numFmtId="37" fontId="26" fillId="0" borderId="13" xfId="2" applyNumberFormat="1" applyFont="1" applyBorder="1" applyAlignment="1">
      <alignment horizontal="center"/>
    </xf>
    <xf numFmtId="37" fontId="31" fillId="0" borderId="13" xfId="2" applyNumberFormat="1" applyFont="1" applyBorder="1" applyAlignment="1"/>
    <xf numFmtId="0" fontId="31" fillId="0" borderId="0" xfId="2" applyNumberFormat="1" applyFont="1" applyAlignment="1">
      <alignment horizontal="right"/>
    </xf>
    <xf numFmtId="0" fontId="26" fillId="0" borderId="0" xfId="2" applyFont="1" applyAlignment="1">
      <alignment horizontal="left"/>
    </xf>
    <xf numFmtId="0" fontId="36" fillId="0" borderId="0" xfId="2" applyFont="1"/>
    <xf numFmtId="37" fontId="26" fillId="0" borderId="0" xfId="2" applyNumberFormat="1" applyFont="1" applyFill="1"/>
    <xf numFmtId="0" fontId="26" fillId="0" borderId="10" xfId="2" applyFont="1" applyFill="1" applyBorder="1" applyAlignment="1">
      <alignment horizontal="center"/>
    </xf>
    <xf numFmtId="37" fontId="31" fillId="0" borderId="0" xfId="2" applyNumberFormat="1" applyFont="1" applyFill="1" applyBorder="1" applyAlignment="1">
      <alignment horizontal="centerContinuous"/>
    </xf>
    <xf numFmtId="0" fontId="31" fillId="0" borderId="0" xfId="2" applyFont="1" applyBorder="1" applyAlignment="1">
      <alignment horizontal="center"/>
    </xf>
    <xf numFmtId="174" fontId="26" fillId="0" borderId="0" xfId="2" quotePrefix="1" applyNumberFormat="1" applyFont="1" applyAlignment="1">
      <alignment horizontal="center"/>
    </xf>
    <xf numFmtId="166" fontId="31" fillId="0" borderId="0" xfId="2" applyNumberFormat="1" applyFont="1" applyAlignment="1"/>
    <xf numFmtId="37" fontId="26" fillId="0" borderId="0" xfId="2" applyNumberFormat="1" applyFont="1" applyAlignment="1">
      <alignment horizontal="center"/>
    </xf>
    <xf numFmtId="165" fontId="53" fillId="0" borderId="0" xfId="2" applyNumberFormat="1" applyFont="1" applyAlignment="1"/>
    <xf numFmtId="165" fontId="31" fillId="0" borderId="0" xfId="2" applyNumberFormat="1" applyFont="1" applyAlignment="1">
      <alignment horizontal="right"/>
    </xf>
    <xf numFmtId="165" fontId="31" fillId="0" borderId="0" xfId="2" applyNumberFormat="1" applyFont="1" applyAlignment="1"/>
    <xf numFmtId="165" fontId="26" fillId="0" borderId="10" xfId="2" applyNumberFormat="1" applyFont="1" applyBorder="1" applyAlignment="1"/>
    <xf numFmtId="165" fontId="31" fillId="0" borderId="0" xfId="2" applyNumberFormat="1" applyFont="1" applyBorder="1" applyAlignment="1"/>
    <xf numFmtId="165" fontId="26" fillId="0" borderId="0" xfId="2" applyNumberFormat="1" applyFont="1" applyAlignment="1">
      <alignment horizontal="center"/>
    </xf>
    <xf numFmtId="165" fontId="26" fillId="0" borderId="22" xfId="2" applyNumberFormat="1" applyFont="1" applyBorder="1" applyAlignment="1"/>
    <xf numFmtId="165" fontId="53" fillId="0" borderId="0" xfId="2" applyNumberFormat="1" applyFont="1" applyBorder="1" applyAlignment="1"/>
    <xf numFmtId="164" fontId="51" fillId="0" borderId="0" xfId="2" applyNumberFormat="1" applyFont="1" applyAlignment="1"/>
    <xf numFmtId="170" fontId="26" fillId="0" borderId="21" xfId="2" quotePrefix="1" applyNumberFormat="1" applyFont="1" applyBorder="1" applyAlignment="1"/>
    <xf numFmtId="166" fontId="51" fillId="0" borderId="0" xfId="2" applyNumberFormat="1" applyFont="1" applyBorder="1" applyAlignment="1"/>
    <xf numFmtId="166" fontId="51" fillId="0" borderId="0" xfId="2" applyNumberFormat="1" applyFont="1" applyAlignment="1"/>
    <xf numFmtId="170" fontId="31" fillId="0" borderId="21" xfId="2" applyNumberFormat="1" applyFont="1" applyBorder="1" applyAlignment="1"/>
    <xf numFmtId="164" fontId="52" fillId="0" borderId="0" xfId="2" applyNumberFormat="1" applyFont="1" applyAlignment="1"/>
    <xf numFmtId="170" fontId="31" fillId="0" borderId="13" xfId="2" applyNumberFormat="1" applyFont="1" applyBorder="1" applyAlignment="1"/>
    <xf numFmtId="165" fontId="63" fillId="0" borderId="0" xfId="2" applyNumberFormat="1" applyFont="1" applyAlignment="1"/>
    <xf numFmtId="174" fontId="31" fillId="0" borderId="13" xfId="2" applyNumberFormat="1" applyFont="1" applyBorder="1" applyAlignment="1"/>
    <xf numFmtId="174" fontId="31" fillId="0" borderId="0" xfId="2" applyNumberFormat="1" applyFont="1" applyBorder="1" applyAlignment="1"/>
    <xf numFmtId="165" fontId="26" fillId="0" borderId="0" xfId="2" quotePrefix="1" applyNumberFormat="1" applyFont="1" applyAlignment="1">
      <alignment horizontal="left"/>
    </xf>
    <xf numFmtId="166" fontId="64" fillId="0" borderId="0" xfId="2" applyNumberFormat="1" applyFont="1" applyAlignment="1"/>
    <xf numFmtId="166" fontId="65" fillId="0" borderId="0" xfId="2" applyNumberFormat="1" applyFont="1" applyAlignment="1"/>
    <xf numFmtId="166" fontId="66" fillId="0" borderId="0" xfId="2" applyNumberFormat="1" applyFont="1" applyAlignment="1"/>
    <xf numFmtId="166" fontId="65" fillId="0" borderId="0" xfId="2" quotePrefix="1" applyNumberFormat="1" applyFont="1" applyAlignment="1">
      <alignment horizontal="left"/>
    </xf>
    <xf numFmtId="166" fontId="47" fillId="0" borderId="0" xfId="2" applyNumberFormat="1" applyFont="1" applyAlignment="1"/>
    <xf numFmtId="166" fontId="64" fillId="0" borderId="21" xfId="2" applyNumberFormat="1" applyFont="1" applyBorder="1" applyAlignment="1"/>
    <xf numFmtId="166" fontId="67" fillId="0" borderId="0" xfId="2" quotePrefix="1" applyNumberFormat="1" applyFont="1" applyAlignment="1">
      <alignment horizontal="left"/>
    </xf>
    <xf numFmtId="174" fontId="67" fillId="0" borderId="0" xfId="2" applyNumberFormat="1" applyFont="1" applyAlignment="1"/>
    <xf numFmtId="174" fontId="67" fillId="0" borderId="22" xfId="2" applyNumberFormat="1" applyFont="1" applyBorder="1" applyAlignment="1"/>
    <xf numFmtId="166" fontId="67" fillId="0" borderId="0" xfId="2" applyNumberFormat="1" applyFont="1" applyAlignment="1"/>
    <xf numFmtId="166" fontId="64" fillId="0" borderId="0" xfId="2" applyNumberFormat="1" applyFont="1" applyAlignment="1">
      <alignment horizontal="right"/>
    </xf>
    <xf numFmtId="166" fontId="64" fillId="0" borderId="22" xfId="2" applyNumberFormat="1" applyFont="1" applyBorder="1" applyAlignment="1"/>
    <xf numFmtId="170" fontId="64" fillId="0" borderId="0" xfId="2" applyNumberFormat="1" applyFont="1" applyAlignment="1"/>
    <xf numFmtId="170" fontId="64" fillId="0" borderId="22" xfId="2" applyNumberFormat="1" applyFont="1" applyBorder="1" applyAlignment="1"/>
    <xf numFmtId="170" fontId="67" fillId="0" borderId="0" xfId="2" applyNumberFormat="1" applyFont="1" applyAlignment="1"/>
    <xf numFmtId="170" fontId="67" fillId="0" borderId="22" xfId="2" applyNumberFormat="1" applyFont="1" applyBorder="1" applyAlignment="1"/>
    <xf numFmtId="170" fontId="49" fillId="0" borderId="0" xfId="2" applyNumberFormat="1" applyFont="1" applyAlignment="1"/>
    <xf numFmtId="170" fontId="49" fillId="0" borderId="0" xfId="2" applyNumberFormat="1" applyFont="1" applyAlignment="1">
      <alignment horizontal="right"/>
    </xf>
    <xf numFmtId="170" fontId="49" fillId="0" borderId="0" xfId="2" quotePrefix="1" applyNumberFormat="1" applyFont="1" applyAlignment="1">
      <alignment horizontal="center"/>
    </xf>
    <xf numFmtId="166" fontId="66" fillId="0" borderId="0" xfId="2" applyNumberFormat="1" applyFont="1" applyBorder="1" applyAlignment="1"/>
    <xf numFmtId="170" fontId="64" fillId="0" borderId="25" xfId="2" applyNumberFormat="1" applyFont="1" applyBorder="1" applyAlignment="1"/>
    <xf numFmtId="170" fontId="64" fillId="0" borderId="0" xfId="2" applyNumberFormat="1" applyFont="1" applyBorder="1" applyAlignment="1">
      <alignment horizontal="right"/>
    </xf>
    <xf numFmtId="170" fontId="49" fillId="0" borderId="10" xfId="2" applyNumberFormat="1" applyFont="1" applyBorder="1" applyAlignment="1"/>
    <xf numFmtId="170" fontId="49" fillId="0" borderId="0" xfId="2" applyNumberFormat="1" applyFont="1" applyBorder="1" applyAlignment="1"/>
    <xf numFmtId="170" fontId="49" fillId="0" borderId="0" xfId="2" applyNumberFormat="1" applyFont="1" applyAlignment="1">
      <alignment horizontal="center"/>
    </xf>
    <xf numFmtId="170" fontId="64" fillId="0" borderId="0" xfId="2" applyNumberFormat="1" applyFont="1" applyAlignment="1">
      <alignment horizontal="center"/>
    </xf>
    <xf numFmtId="170" fontId="64" fillId="0" borderId="0" xfId="2" applyNumberFormat="1" applyFont="1" applyAlignment="1">
      <alignment horizontal="right"/>
    </xf>
    <xf numFmtId="170" fontId="67" fillId="0" borderId="0" xfId="2" applyNumberFormat="1" applyFont="1" applyAlignment="1">
      <alignment horizontal="right"/>
    </xf>
    <xf numFmtId="166" fontId="49" fillId="0" borderId="0" xfId="2" quotePrefix="1" applyNumberFormat="1" applyFont="1" applyAlignment="1">
      <alignment horizontal="left"/>
    </xf>
    <xf numFmtId="165" fontId="49" fillId="0" borderId="0" xfId="2" applyNumberFormat="1" applyFont="1" applyAlignment="1"/>
    <xf numFmtId="165" fontId="29" fillId="0" borderId="0" xfId="2" applyNumberFormat="1" applyFont="1"/>
    <xf numFmtId="165" fontId="29" fillId="0" borderId="0" xfId="2" applyNumberFormat="1" applyFont="1" applyAlignment="1"/>
    <xf numFmtId="165" fontId="53" fillId="0" borderId="0" xfId="2" applyNumberFormat="1" applyFont="1"/>
    <xf numFmtId="164" fontId="53" fillId="0" borderId="0" xfId="2" applyNumberFormat="1" applyFont="1" applyAlignment="1"/>
    <xf numFmtId="165" fontId="54" fillId="0" borderId="0" xfId="2" applyNumberFormat="1" applyFont="1" applyAlignment="1"/>
    <xf numFmtId="0" fontId="54" fillId="0" borderId="0" xfId="2" applyNumberFormat="1" applyFont="1" applyAlignment="1"/>
    <xf numFmtId="165" fontId="54" fillId="0" borderId="0" xfId="2" applyNumberFormat="1" applyFont="1" applyAlignment="1">
      <alignment horizontal="right"/>
    </xf>
    <xf numFmtId="165" fontId="54" fillId="0" borderId="0" xfId="2" applyNumberFormat="1" applyFont="1" applyBorder="1" applyAlignment="1">
      <alignment horizontal="right"/>
    </xf>
    <xf numFmtId="164" fontId="54" fillId="0" borderId="0" xfId="2" applyNumberFormat="1" applyFont="1" applyAlignment="1">
      <alignment horizontal="right"/>
    </xf>
    <xf numFmtId="165" fontId="30" fillId="0" borderId="0" xfId="2" applyNumberFormat="1" applyFont="1" applyFill="1" applyAlignment="1">
      <alignment horizontal="right"/>
    </xf>
    <xf numFmtId="0" fontId="54" fillId="0" borderId="0" xfId="2" quotePrefix="1" applyNumberFormat="1" applyFont="1" applyAlignment="1">
      <alignment horizontal="left"/>
    </xf>
    <xf numFmtId="3" fontId="26" fillId="0" borderId="21" xfId="2" applyNumberFormat="1" applyFont="1" applyBorder="1" applyAlignment="1"/>
    <xf numFmtId="165" fontId="53" fillId="0" borderId="15" xfId="2" applyNumberFormat="1" applyFont="1" applyBorder="1"/>
    <xf numFmtId="169" fontId="31" fillId="0" borderId="0" xfId="2" applyNumberFormat="1" applyFont="1" applyAlignment="1"/>
    <xf numFmtId="169" fontId="31" fillId="0" borderId="22" xfId="2" applyNumberFormat="1" applyFont="1" applyBorder="1" applyAlignment="1"/>
    <xf numFmtId="169" fontId="63" fillId="0" borderId="15" xfId="2" applyNumberFormat="1" applyFont="1" applyBorder="1"/>
    <xf numFmtId="174" fontId="52" fillId="0" borderId="0" xfId="2" applyNumberFormat="1" applyFont="1" applyAlignment="1"/>
    <xf numFmtId="169" fontId="63" fillId="0" borderId="0" xfId="2" applyNumberFormat="1" applyFont="1" applyBorder="1" applyAlignment="1"/>
    <xf numFmtId="166" fontId="26" fillId="0" borderId="22" xfId="2" applyNumberFormat="1" applyFont="1" applyBorder="1" applyAlignment="1"/>
    <xf numFmtId="166" fontId="33" fillId="0" borderId="13" xfId="2" applyNumberFormat="1" applyFont="1" applyBorder="1" applyAlignment="1">
      <alignment horizontal="center"/>
    </xf>
    <xf numFmtId="166" fontId="26" fillId="0" borderId="0" xfId="2" quotePrefix="1" applyNumberFormat="1" applyFont="1" applyFill="1" applyAlignment="1">
      <alignment horizontal="right"/>
    </xf>
    <xf numFmtId="164" fontId="51" fillId="0" borderId="10" xfId="2" applyNumberFormat="1" applyFont="1" applyBorder="1" applyAlignment="1"/>
    <xf numFmtId="165" fontId="26" fillId="0" borderId="13" xfId="2" applyNumberFormat="1" applyFont="1" applyBorder="1" applyAlignment="1"/>
    <xf numFmtId="166" fontId="26" fillId="0" borderId="21" xfId="2" applyNumberFormat="1" applyFont="1" applyFill="1" applyBorder="1" applyAlignment="1"/>
    <xf numFmtId="166" fontId="31" fillId="0" borderId="13" xfId="2" applyNumberFormat="1" applyFont="1" applyBorder="1" applyAlignment="1"/>
    <xf numFmtId="0" fontId="31" fillId="0" borderId="0" xfId="2" applyNumberFormat="1" applyFont="1" applyBorder="1" applyAlignment="1"/>
    <xf numFmtId="166" fontId="31" fillId="0" borderId="0" xfId="2" applyNumberFormat="1" applyFont="1" applyFill="1" applyAlignment="1"/>
    <xf numFmtId="166" fontId="31" fillId="0" borderId="22" xfId="2" applyNumberFormat="1" applyFont="1" applyBorder="1" applyAlignment="1"/>
    <xf numFmtId="164" fontId="52" fillId="0" borderId="10" xfId="2" applyNumberFormat="1" applyFont="1" applyBorder="1" applyAlignment="1"/>
    <xf numFmtId="166" fontId="26" fillId="0" borderId="0" xfId="2" quotePrefix="1" applyNumberFormat="1" applyFont="1" applyBorder="1" applyAlignment="1">
      <alignment horizontal="right"/>
    </xf>
    <xf numFmtId="3" fontId="26" fillId="0" borderId="0" xfId="2" applyNumberFormat="1" applyFont="1" applyAlignment="1">
      <alignment vertical="center"/>
    </xf>
    <xf numFmtId="166" fontId="26" fillId="0" borderId="0" xfId="2" quotePrefix="1" applyNumberFormat="1" applyFont="1" applyBorder="1" applyAlignment="1">
      <alignment horizontal="center"/>
    </xf>
    <xf numFmtId="172" fontId="51" fillId="0" borderId="0" xfId="2" applyNumberFormat="1" applyFont="1" applyAlignment="1"/>
    <xf numFmtId="3" fontId="26" fillId="0" borderId="0" xfId="2" applyNumberFormat="1" applyFont="1" applyAlignment="1">
      <alignment horizontal="left" vertical="center"/>
    </xf>
    <xf numFmtId="166" fontId="26" fillId="0" borderId="0" xfId="2" applyNumberFormat="1" applyFont="1" applyAlignment="1">
      <alignment horizontal="center"/>
    </xf>
    <xf numFmtId="170" fontId="31" fillId="0" borderId="46" xfId="2" applyNumberFormat="1" applyFont="1" applyBorder="1" applyAlignment="1"/>
    <xf numFmtId="0" fontId="31" fillId="0" borderId="22" xfId="2" applyNumberFormat="1" applyFont="1" applyBorder="1" applyAlignment="1"/>
    <xf numFmtId="164" fontId="52" fillId="0" borderId="46" xfId="2" quotePrefix="1" applyNumberFormat="1" applyFont="1" applyBorder="1" applyAlignment="1"/>
    <xf numFmtId="166" fontId="26" fillId="0" borderId="13" xfId="2" applyNumberFormat="1" applyFont="1" applyBorder="1" applyAlignment="1"/>
    <xf numFmtId="164" fontId="52" fillId="0" borderId="10" xfId="2" quotePrefix="1" applyNumberFormat="1" applyFont="1" applyBorder="1" applyAlignment="1">
      <alignment horizontal="right"/>
    </xf>
    <xf numFmtId="0" fontId="26" fillId="0" borderId="0" xfId="2" quotePrefix="1" applyNumberFormat="1" applyFont="1" applyFill="1" applyBorder="1" applyAlignment="1">
      <alignment horizontal="left"/>
    </xf>
    <xf numFmtId="0" fontId="26" fillId="0" borderId="22" xfId="2" applyNumberFormat="1" applyFont="1" applyFill="1" applyBorder="1" applyAlignment="1"/>
    <xf numFmtId="172" fontId="51" fillId="0" borderId="10" xfId="2" applyNumberFormat="1" applyFont="1" applyBorder="1" applyAlignment="1"/>
    <xf numFmtId="170" fontId="26" fillId="0" borderId="10" xfId="2" applyNumberFormat="1" applyFont="1" applyBorder="1" applyAlignment="1"/>
    <xf numFmtId="164" fontId="26" fillId="0" borderId="21" xfId="2" applyNumberFormat="1" applyFont="1" applyBorder="1" applyAlignment="1"/>
    <xf numFmtId="0" fontId="31" fillId="0" borderId="0" xfId="2" applyNumberFormat="1" applyFont="1" applyFill="1" applyAlignment="1">
      <alignment horizontal="left"/>
    </xf>
    <xf numFmtId="174" fontId="31" fillId="0" borderId="17" xfId="2" applyNumberFormat="1" applyFont="1" applyFill="1" applyBorder="1" applyAlignment="1"/>
    <xf numFmtId="169" fontId="31" fillId="0" borderId="0" xfId="2" applyNumberFormat="1" applyFont="1" applyFill="1" applyBorder="1" applyAlignment="1"/>
    <xf numFmtId="169" fontId="31" fillId="0" borderId="0" xfId="2" applyNumberFormat="1" applyFont="1" applyFill="1" applyAlignment="1"/>
    <xf numFmtId="169" fontId="31" fillId="0" borderId="22" xfId="2" applyNumberFormat="1" applyFont="1" applyFill="1" applyBorder="1" applyAlignment="1"/>
    <xf numFmtId="164" fontId="52" fillId="0" borderId="17" xfId="2" applyNumberFormat="1" applyFont="1" applyBorder="1" applyAlignment="1"/>
    <xf numFmtId="3" fontId="26" fillId="0" borderId="0" xfId="2" applyNumberFormat="1" applyFont="1" applyBorder="1" applyAlignment="1"/>
    <xf numFmtId="165" fontId="34" fillId="0" borderId="0" xfId="2" applyNumberFormat="1" applyFont="1" applyBorder="1" applyAlignment="1"/>
    <xf numFmtId="165" fontId="27" fillId="0" borderId="0" xfId="2" applyNumberFormat="1" applyFont="1" applyBorder="1" applyAlignment="1"/>
    <xf numFmtId="165" fontId="26" fillId="0" borderId="0" xfId="2" applyNumberFormat="1" applyFont="1"/>
    <xf numFmtId="164" fontId="26" fillId="0" borderId="0" xfId="2" applyNumberFormat="1" applyFont="1" applyAlignment="1"/>
    <xf numFmtId="166" fontId="33" fillId="0" borderId="0" xfId="2" quotePrefix="1" applyNumberFormat="1" applyFont="1" applyBorder="1" applyAlignment="1">
      <alignment horizontal="left"/>
    </xf>
    <xf numFmtId="0" fontId="29" fillId="0" borderId="0" xfId="2" applyNumberFormat="1" applyFont="1" applyAlignment="1"/>
    <xf numFmtId="0" fontId="63" fillId="0" borderId="0" xfId="2" applyNumberFormat="1" applyFont="1" applyAlignment="1"/>
    <xf numFmtId="174" fontId="31" fillId="0" borderId="17" xfId="2" applyNumberFormat="1" applyFont="1" applyBorder="1" applyAlignment="1"/>
    <xf numFmtId="0" fontId="26" fillId="0" borderId="0" xfId="2" applyFont="1" applyBorder="1" applyAlignment="1"/>
    <xf numFmtId="0" fontId="25" fillId="0" borderId="0" xfId="2" quotePrefix="1" applyNumberFormat="1" applyFont="1" applyAlignment="1">
      <alignment horizontal="left"/>
    </xf>
    <xf numFmtId="168" fontId="26" fillId="0" borderId="0" xfId="2" applyNumberFormat="1" applyFont="1" applyAlignment="1"/>
    <xf numFmtId="0" fontId="25" fillId="0" borderId="0" xfId="2" applyNumberFormat="1" applyFont="1" applyAlignment="1">
      <alignment horizontal="right"/>
    </xf>
    <xf numFmtId="165" fontId="25" fillId="0" borderId="0" xfId="2" applyNumberFormat="1" applyFont="1" applyAlignment="1">
      <alignment horizontal="right"/>
    </xf>
    <xf numFmtId="0" fontId="26" fillId="0" borderId="10" xfId="2" applyNumberFormat="1" applyFont="1" applyBorder="1" applyAlignment="1"/>
    <xf numFmtId="165" fontId="26" fillId="0" borderId="21" xfId="2" applyNumberFormat="1" applyFont="1" applyBorder="1"/>
    <xf numFmtId="165" fontId="26" fillId="0" borderId="15" xfId="2" applyNumberFormat="1" applyFont="1" applyBorder="1" applyAlignment="1"/>
    <xf numFmtId="174" fontId="31" fillId="0" borderId="48" xfId="2" applyNumberFormat="1" applyFont="1" applyBorder="1" applyAlignment="1"/>
    <xf numFmtId="168" fontId="31" fillId="0" borderId="0" xfId="2" applyNumberFormat="1" applyFont="1" applyAlignment="1"/>
    <xf numFmtId="164" fontId="31" fillId="0" borderId="0" xfId="2" applyNumberFormat="1" applyFont="1" applyAlignment="1"/>
    <xf numFmtId="165" fontId="26" fillId="0" borderId="48" xfId="2" applyNumberFormat="1" applyFont="1" applyBorder="1" applyAlignment="1"/>
    <xf numFmtId="170" fontId="26" fillId="0" borderId="48" xfId="2" applyNumberFormat="1" applyFont="1" applyBorder="1" applyAlignment="1"/>
    <xf numFmtId="170" fontId="26" fillId="0" borderId="0" xfId="2" quotePrefix="1" applyNumberFormat="1" applyFont="1" applyAlignment="1">
      <alignment horizontal="right"/>
    </xf>
    <xf numFmtId="170" fontId="51" fillId="0" borderId="0" xfId="2" quotePrefix="1" applyNumberFormat="1" applyFont="1" applyFill="1" applyAlignment="1">
      <alignment horizontal="right"/>
    </xf>
    <xf numFmtId="170" fontId="26" fillId="0" borderId="48" xfId="2" quotePrefix="1" applyNumberFormat="1" applyFont="1" applyBorder="1" applyAlignment="1">
      <alignment horizontal="center"/>
    </xf>
    <xf numFmtId="170" fontId="26" fillId="0" borderId="0" xfId="2" quotePrefix="1" applyNumberFormat="1" applyFont="1" applyAlignment="1"/>
    <xf numFmtId="170" fontId="51" fillId="0" borderId="0" xfId="2" applyNumberFormat="1" applyFont="1" applyFill="1" applyAlignment="1"/>
    <xf numFmtId="170" fontId="26" fillId="0" borderId="48" xfId="2" applyNumberFormat="1" applyFont="1" applyBorder="1" applyAlignment="1">
      <alignment horizontal="center"/>
    </xf>
    <xf numFmtId="165" fontId="26" fillId="0" borderId="0" xfId="2" applyNumberFormat="1" applyFont="1" applyAlignment="1">
      <alignment horizontal="left"/>
    </xf>
    <xf numFmtId="170" fontId="26" fillId="0" borderId="10" xfId="2" applyNumberFormat="1" applyFont="1" applyBorder="1" applyAlignment="1">
      <alignment horizontal="right"/>
    </xf>
    <xf numFmtId="164" fontId="26" fillId="0" borderId="10" xfId="2" applyNumberFormat="1" applyFont="1" applyBorder="1" applyAlignment="1"/>
    <xf numFmtId="170" fontId="31" fillId="0" borderId="48" xfId="2" applyNumberFormat="1" applyFont="1" applyBorder="1" applyAlignment="1"/>
    <xf numFmtId="170" fontId="31" fillId="0" borderId="10" xfId="2" applyNumberFormat="1" applyFont="1" applyBorder="1" applyAlignment="1">
      <alignment horizontal="right"/>
    </xf>
    <xf numFmtId="166" fontId="31" fillId="0" borderId="0" xfId="2" applyNumberFormat="1" applyFont="1" applyBorder="1" applyAlignment="1">
      <alignment horizontal="right"/>
    </xf>
    <xf numFmtId="164" fontId="31" fillId="0" borderId="10" xfId="2" applyNumberFormat="1" applyFont="1" applyBorder="1" applyAlignment="1"/>
    <xf numFmtId="164" fontId="26" fillId="0" borderId="0" xfId="2" applyNumberFormat="1" applyFont="1" applyBorder="1" applyAlignment="1"/>
    <xf numFmtId="170" fontId="26" fillId="0" borderId="10" xfId="2" applyNumberFormat="1" applyFont="1" applyFill="1" applyBorder="1" applyAlignment="1"/>
    <xf numFmtId="166" fontId="26" fillId="0" borderId="10" xfId="2" applyNumberFormat="1" applyFont="1" applyFill="1" applyBorder="1" applyAlignment="1"/>
    <xf numFmtId="170" fontId="31" fillId="0" borderId="16" xfId="2" applyNumberFormat="1" applyFont="1" applyFill="1" applyBorder="1" applyAlignment="1"/>
    <xf numFmtId="164" fontId="31" fillId="0" borderId="16" xfId="2" applyNumberFormat="1" applyFont="1" applyBorder="1" applyAlignment="1"/>
    <xf numFmtId="170" fontId="0" fillId="0" borderId="48" xfId="2" applyNumberFormat="1" applyFont="1" applyBorder="1" applyAlignment="1"/>
    <xf numFmtId="170" fontId="0" fillId="0" borderId="0" xfId="2" applyNumberFormat="1" applyFont="1" applyBorder="1" applyAlignment="1"/>
    <xf numFmtId="170" fontId="0" fillId="0" borderId="0" xfId="2" applyNumberFormat="1" applyFont="1" applyAlignment="1"/>
    <xf numFmtId="164" fontId="31" fillId="0" borderId="17" xfId="2" applyNumberFormat="1" applyFont="1" applyBorder="1" applyAlignment="1"/>
    <xf numFmtId="168" fontId="26" fillId="0" borderId="37" xfId="2" applyNumberFormat="1" applyFont="1" applyBorder="1" applyAlignment="1"/>
    <xf numFmtId="168" fontId="26" fillId="0" borderId="0" xfId="2" applyNumberFormat="1" applyFont="1" applyBorder="1" applyAlignment="1"/>
    <xf numFmtId="0" fontId="0" fillId="0" borderId="0" xfId="2" applyFont="1" applyBorder="1" applyAlignment="1"/>
    <xf numFmtId="168" fontId="27" fillId="0" borderId="0" xfId="2" applyNumberFormat="1" applyFont="1" applyAlignment="1"/>
    <xf numFmtId="0" fontId="29" fillId="0" borderId="10" xfId="2" applyNumberFormat="1" applyFont="1" applyBorder="1" applyAlignment="1"/>
    <xf numFmtId="165" fontId="29" fillId="0" borderId="10" xfId="2" applyNumberFormat="1" applyFont="1" applyBorder="1" applyAlignment="1"/>
    <xf numFmtId="0" fontId="25" fillId="0" borderId="0" xfId="2" applyNumberFormat="1" applyFont="1" applyAlignment="1">
      <alignment horizontal="left"/>
    </xf>
    <xf numFmtId="165" fontId="26" fillId="0" borderId="19" xfId="2" applyNumberFormat="1" applyFont="1" applyBorder="1" applyAlignment="1"/>
    <xf numFmtId="174" fontId="26" fillId="0" borderId="0" xfId="2" applyNumberFormat="1" applyFont="1" applyAlignment="1">
      <alignment horizontal="center"/>
    </xf>
    <xf numFmtId="174" fontId="26" fillId="0" borderId="0" xfId="2" applyNumberFormat="1" applyFont="1" applyAlignment="1">
      <alignment horizontal="left"/>
    </xf>
    <xf numFmtId="174" fontId="26" fillId="0" borderId="0" xfId="2" quotePrefix="1" applyNumberFormat="1" applyFont="1" applyAlignment="1">
      <alignment horizontal="left"/>
    </xf>
    <xf numFmtId="174" fontId="26" fillId="0" borderId="19" xfId="2" applyNumberFormat="1" applyFont="1" applyBorder="1" applyAlignment="1">
      <alignment horizontal="right"/>
    </xf>
    <xf numFmtId="174" fontId="26" fillId="0" borderId="48" xfId="2" quotePrefix="1" applyNumberFormat="1" applyFont="1" applyBorder="1" applyAlignment="1">
      <alignment horizontal="center"/>
    </xf>
    <xf numFmtId="165" fontId="26" fillId="0" borderId="0" xfId="2" applyNumberFormat="1" applyFont="1" applyAlignment="1">
      <alignment horizontal="right"/>
    </xf>
    <xf numFmtId="166" fontId="26" fillId="0" borderId="19" xfId="2" applyNumberFormat="1" applyFont="1" applyBorder="1" applyAlignment="1"/>
    <xf numFmtId="166" fontId="26" fillId="0" borderId="48" xfId="2" applyNumberFormat="1" applyFont="1" applyBorder="1" applyAlignment="1"/>
    <xf numFmtId="166" fontId="26" fillId="0" borderId="48" xfId="2" applyNumberFormat="1" applyFont="1" applyBorder="1" applyAlignment="1">
      <alignment horizontal="center"/>
    </xf>
    <xf numFmtId="170" fontId="31" fillId="0" borderId="0" xfId="2" quotePrefix="1" applyNumberFormat="1" applyFont="1" applyAlignment="1">
      <alignment horizontal="center"/>
    </xf>
    <xf numFmtId="166" fontId="31" fillId="0" borderId="19" xfId="2" applyNumberFormat="1" applyFont="1" applyBorder="1" applyAlignment="1"/>
    <xf numFmtId="166" fontId="31" fillId="0" borderId="48" xfId="2" applyNumberFormat="1" applyFont="1" applyBorder="1" applyAlignment="1"/>
    <xf numFmtId="170" fontId="31" fillId="0" borderId="41" xfId="2" applyNumberFormat="1" applyFont="1" applyBorder="1" applyAlignment="1"/>
    <xf numFmtId="166" fontId="31" fillId="0" borderId="16" xfId="2" applyNumberFormat="1" applyFont="1" applyFill="1" applyBorder="1" applyAlignment="1"/>
    <xf numFmtId="166" fontId="26" fillId="33" borderId="0" xfId="2" applyNumberFormat="1" applyFont="1" applyFill="1" applyBorder="1" applyAlignment="1">
      <alignment horizontal="right"/>
    </xf>
    <xf numFmtId="166" fontId="26" fillId="33" borderId="0" xfId="2" applyNumberFormat="1" applyFont="1" applyFill="1" applyAlignment="1"/>
    <xf numFmtId="166" fontId="26" fillId="33" borderId="0" xfId="2" applyNumberFormat="1" applyFont="1" applyFill="1" applyBorder="1" applyAlignment="1"/>
    <xf numFmtId="174" fontId="31" fillId="0" borderId="19" xfId="2" applyNumberFormat="1" applyFont="1" applyBorder="1" applyAlignment="1"/>
    <xf numFmtId="176" fontId="26" fillId="0" borderId="0" xfId="2" applyNumberFormat="1" applyFont="1" applyBorder="1" applyAlignment="1"/>
    <xf numFmtId="168" fontId="26" fillId="0" borderId="0" xfId="2" applyNumberFormat="1" applyFont="1" applyFill="1" applyBorder="1" applyAlignment="1"/>
    <xf numFmtId="168" fontId="29" fillId="0" borderId="0" xfId="2" applyNumberFormat="1" applyFont="1" applyAlignment="1"/>
    <xf numFmtId="0" fontId="73" fillId="0" borderId="0" xfId="2" applyNumberFormat="1" applyFont="1" applyAlignment="1"/>
    <xf numFmtId="165" fontId="29" fillId="0" borderId="0" xfId="2" applyNumberFormat="1" applyFont="1" applyBorder="1" applyAlignment="1"/>
    <xf numFmtId="0" fontId="27" fillId="0" borderId="10" xfId="2" applyNumberFormat="1" applyFont="1" applyBorder="1" applyAlignment="1"/>
    <xf numFmtId="0" fontId="45" fillId="0" borderId="0" xfId="2" applyNumberFormat="1" applyFont="1" applyAlignment="1">
      <alignment horizontal="left"/>
    </xf>
    <xf numFmtId="166" fontId="26" fillId="0" borderId="48" xfId="2" quotePrefix="1" applyNumberFormat="1" applyFont="1" applyBorder="1" applyAlignment="1">
      <alignment horizontal="center"/>
    </xf>
    <xf numFmtId="166" fontId="51" fillId="0" borderId="0" xfId="2" applyNumberFormat="1" applyFont="1" applyFill="1" applyAlignment="1"/>
    <xf numFmtId="164" fontId="26" fillId="0" borderId="0" xfId="2" applyNumberFormat="1" applyFont="1" applyBorder="1" applyAlignment="1">
      <alignment horizontal="right"/>
    </xf>
    <xf numFmtId="164" fontId="26" fillId="0" borderId="0" xfId="2" applyNumberFormat="1" applyFont="1" applyAlignment="1">
      <alignment horizontal="right"/>
    </xf>
    <xf numFmtId="164" fontId="31" fillId="0" borderId="10" xfId="2" applyNumberFormat="1" applyFont="1" applyBorder="1" applyAlignment="1">
      <alignment horizontal="right"/>
    </xf>
    <xf numFmtId="164" fontId="31" fillId="0" borderId="16" xfId="2" applyNumberFormat="1" applyFont="1" applyBorder="1" applyAlignment="1">
      <alignment horizontal="right"/>
    </xf>
    <xf numFmtId="165" fontId="31" fillId="0" borderId="0" xfId="2" applyNumberFormat="1" applyFont="1" applyBorder="1" applyAlignment="1">
      <alignment horizontal="right"/>
    </xf>
    <xf numFmtId="170" fontId="26" fillId="33" borderId="0" xfId="2" applyNumberFormat="1" applyFont="1" applyFill="1" applyBorder="1" applyAlignment="1">
      <alignment horizontal="right"/>
    </xf>
    <xf numFmtId="164" fontId="31" fillId="0" borderId="10" xfId="2" applyNumberFormat="1" applyFont="1" applyBorder="1"/>
    <xf numFmtId="174" fontId="31" fillId="0" borderId="17" xfId="2" applyNumberFormat="1" applyFont="1" applyBorder="1" applyAlignment="1">
      <alignment horizontal="right"/>
    </xf>
    <xf numFmtId="165" fontId="26" fillId="0" borderId="0" xfId="2" applyNumberFormat="1" applyFont="1" applyBorder="1" applyAlignment="1">
      <alignment horizontal="right"/>
    </xf>
    <xf numFmtId="169" fontId="29" fillId="0" borderId="0" xfId="2" applyNumberFormat="1" applyFont="1" applyFill="1" applyBorder="1" applyAlignment="1"/>
    <xf numFmtId="175" fontId="29" fillId="0" borderId="0" xfId="4" applyNumberFormat="1" applyFont="1" applyFill="1"/>
    <xf numFmtId="166" fontId="29" fillId="0" borderId="0" xfId="4" applyNumberFormat="1" applyFont="1" applyFill="1"/>
    <xf numFmtId="0" fontId="29" fillId="0" borderId="0" xfId="4" applyFont="1" applyFill="1"/>
    <xf numFmtId="175" fontId="54" fillId="0" borderId="0" xfId="4" quotePrefix="1" applyNumberFormat="1" applyFont="1" applyFill="1" applyAlignment="1">
      <alignment horizontal="left"/>
    </xf>
    <xf numFmtId="0" fontId="74" fillId="0" borderId="0" xfId="4" applyFill="1" applyAlignment="1"/>
    <xf numFmtId="175" fontId="54" fillId="0" borderId="0" xfId="4" applyNumberFormat="1" applyFont="1" applyFill="1"/>
    <xf numFmtId="175" fontId="26" fillId="0" borderId="0" xfId="4" applyNumberFormat="1" applyFont="1" applyFill="1"/>
    <xf numFmtId="166" fontId="26" fillId="0" borderId="0" xfId="4" applyNumberFormat="1" applyFont="1" applyFill="1"/>
    <xf numFmtId="175" fontId="31" fillId="0" borderId="0" xfId="4" applyNumberFormat="1" applyFont="1" applyFill="1" applyAlignment="1">
      <alignment horizontal="center"/>
    </xf>
    <xf numFmtId="175" fontId="26" fillId="0" borderId="0" xfId="4" applyNumberFormat="1" applyFont="1" applyFill="1" applyBorder="1"/>
    <xf numFmtId="175" fontId="26" fillId="0" borderId="0" xfId="4" applyNumberFormat="1" applyFont="1" applyFill="1" applyAlignment="1">
      <alignment horizontal="center"/>
    </xf>
    <xf numFmtId="0" fontId="26" fillId="0" borderId="0" xfId="4" applyNumberFormat="1" applyFont="1" applyFill="1" applyBorder="1" applyAlignment="1">
      <alignment horizontal="center"/>
    </xf>
    <xf numFmtId="175" fontId="26" fillId="0" borderId="0" xfId="4" applyNumberFormat="1" applyFont="1" applyFill="1" applyBorder="1" applyAlignment="1">
      <alignment horizontal="center"/>
    </xf>
    <xf numFmtId="166" fontId="26" fillId="0" borderId="0" xfId="4" applyNumberFormat="1" applyFont="1" applyFill="1" applyBorder="1" applyAlignment="1">
      <alignment horizontal="center"/>
    </xf>
    <xf numFmtId="175" fontId="26" fillId="0" borderId="0" xfId="4" quotePrefix="1" applyNumberFormat="1" applyFont="1" applyFill="1" applyBorder="1" applyAlignment="1">
      <alignment horizontal="center"/>
    </xf>
    <xf numFmtId="169" fontId="26" fillId="0" borderId="0" xfId="4" applyNumberFormat="1" applyFont="1" applyFill="1" applyBorder="1" applyAlignment="1">
      <alignment horizontal="center"/>
    </xf>
    <xf numFmtId="0" fontId="26" fillId="0" borderId="15" xfId="4" applyNumberFormat="1" applyFont="1" applyFill="1" applyBorder="1" applyAlignment="1">
      <alignment horizontal="center"/>
    </xf>
    <xf numFmtId="0" fontId="26" fillId="0" borderId="0" xfId="4" applyFont="1" applyFill="1" applyBorder="1"/>
    <xf numFmtId="0" fontId="26" fillId="0" borderId="0" xfId="4" applyFont="1" applyFill="1"/>
    <xf numFmtId="175" fontId="31" fillId="0" borderId="0" xfId="4" applyNumberFormat="1" applyFont="1" applyFill="1" applyAlignment="1">
      <alignment horizontal="left"/>
    </xf>
    <xf numFmtId="174" fontId="31" fillId="0" borderId="0" xfId="4" applyNumberFormat="1" applyFont="1" applyFill="1"/>
    <xf numFmtId="174" fontId="31" fillId="0" borderId="0" xfId="4" quotePrefix="1" applyNumberFormat="1" applyFont="1" applyFill="1" applyAlignment="1">
      <alignment horizontal="right"/>
    </xf>
    <xf numFmtId="174" fontId="31" fillId="0" borderId="0" xfId="4" quotePrefix="1" applyNumberFormat="1" applyFont="1" applyFill="1" applyAlignment="1"/>
    <xf numFmtId="174" fontId="31" fillId="0" borderId="13" xfId="4" applyNumberFormat="1" applyFont="1" applyFill="1" applyBorder="1"/>
    <xf numFmtId="174" fontId="31" fillId="0" borderId="0" xfId="4" applyNumberFormat="1" applyFont="1" applyFill="1" applyBorder="1" applyAlignment="1">
      <alignment horizontal="center"/>
    </xf>
    <xf numFmtId="174" fontId="31" fillId="0" borderId="15" xfId="4" applyNumberFormat="1" applyFont="1" applyFill="1" applyBorder="1"/>
    <xf numFmtId="174" fontId="31" fillId="0" borderId="0" xfId="4" applyNumberFormat="1" applyFont="1" applyFill="1" applyBorder="1"/>
    <xf numFmtId="0" fontId="31" fillId="0" borderId="0" xfId="4" applyFont="1" applyFill="1" applyBorder="1"/>
    <xf numFmtId="164" fontId="31" fillId="0" borderId="0" xfId="4" applyNumberFormat="1" applyFont="1" applyFill="1"/>
    <xf numFmtId="175" fontId="26" fillId="0" borderId="13" xfId="4" applyNumberFormat="1" applyFont="1" applyFill="1" applyBorder="1"/>
    <xf numFmtId="166" fontId="26" fillId="0" borderId="13" xfId="4" applyNumberFormat="1" applyFont="1" applyFill="1" applyBorder="1"/>
    <xf numFmtId="166" fontId="26" fillId="0" borderId="15" xfId="4" applyNumberFormat="1" applyFont="1" applyFill="1" applyBorder="1"/>
    <xf numFmtId="166" fontId="26" fillId="0" borderId="0" xfId="4" applyNumberFormat="1" applyFont="1" applyFill="1" applyBorder="1"/>
    <xf numFmtId="175" fontId="31" fillId="0" borderId="0" xfId="4" applyNumberFormat="1" applyFont="1" applyFill="1"/>
    <xf numFmtId="0" fontId="29" fillId="0" borderId="0" xfId="4" quotePrefix="1" applyFont="1" applyFill="1" applyAlignment="1">
      <alignment horizontal="left"/>
    </xf>
    <xf numFmtId="170" fontId="26" fillId="0" borderId="0" xfId="4" quotePrefix="1" applyNumberFormat="1" applyFont="1" applyFill="1" applyAlignment="1">
      <alignment horizontal="right"/>
    </xf>
    <xf numFmtId="170" fontId="26" fillId="0" borderId="0" xfId="4" applyNumberFormat="1" applyFont="1" applyFill="1"/>
    <xf numFmtId="170" fontId="26" fillId="0" borderId="0" xfId="5" applyNumberFormat="1" applyFont="1" applyFill="1" applyBorder="1"/>
    <xf numFmtId="170" fontId="26" fillId="0" borderId="0" xfId="4" applyNumberFormat="1" applyFont="1" applyFill="1" applyAlignment="1">
      <alignment horizontal="right"/>
    </xf>
    <xf numFmtId="170" fontId="26" fillId="0" borderId="13" xfId="4" applyNumberFormat="1" applyFont="1" applyFill="1" applyBorder="1"/>
    <xf numFmtId="170" fontId="26" fillId="0" borderId="0" xfId="4" applyNumberFormat="1" applyFont="1" applyFill="1" applyBorder="1" applyAlignment="1">
      <alignment horizontal="center"/>
    </xf>
    <xf numFmtId="170" fontId="26" fillId="0" borderId="15" xfId="4" applyNumberFormat="1" applyFont="1" applyFill="1" applyBorder="1"/>
    <xf numFmtId="170" fontId="26" fillId="0" borderId="0" xfId="4" applyNumberFormat="1" applyFont="1" applyFill="1" applyBorder="1"/>
    <xf numFmtId="164" fontId="26" fillId="0" borderId="0" xfId="4" applyNumberFormat="1" applyFont="1" applyFill="1"/>
    <xf numFmtId="175" fontId="26" fillId="0" borderId="0" xfId="4" quotePrefix="1" applyNumberFormat="1" applyFont="1" applyFill="1" applyBorder="1" applyAlignment="1">
      <alignment horizontal="left"/>
    </xf>
    <xf numFmtId="170" fontId="26" fillId="0" borderId="0" xfId="4" applyNumberFormat="1" applyFont="1" applyFill="1" applyBorder="1" applyAlignment="1">
      <alignment horizontal="right"/>
    </xf>
    <xf numFmtId="170" fontId="26" fillId="0" borderId="0" xfId="5" applyNumberFormat="1" applyFont="1" applyFill="1"/>
    <xf numFmtId="170" fontId="26" fillId="0" borderId="0" xfId="4" quotePrefix="1" applyNumberFormat="1" applyFont="1" applyFill="1" applyBorder="1" applyAlignment="1">
      <alignment horizontal="right"/>
    </xf>
    <xf numFmtId="170" fontId="26" fillId="0" borderId="10" xfId="4" quotePrefix="1" applyNumberFormat="1" applyFont="1" applyBorder="1" applyAlignment="1">
      <alignment horizontal="center"/>
    </xf>
    <xf numFmtId="170" fontId="26" fillId="0" borderId="10" xfId="4" quotePrefix="1" applyNumberFormat="1" applyFont="1" applyBorder="1" applyAlignment="1">
      <alignment horizontal="right"/>
    </xf>
    <xf numFmtId="170" fontId="26" fillId="0" borderId="10" xfId="4" quotePrefix="1" applyNumberFormat="1" applyFont="1" applyFill="1" applyBorder="1" applyAlignment="1">
      <alignment horizontal="right"/>
    </xf>
    <xf numFmtId="170" fontId="26" fillId="0" borderId="10" xfId="4" quotePrefix="1" applyNumberFormat="1" applyFont="1" applyBorder="1" applyAlignment="1"/>
    <xf numFmtId="170" fontId="26" fillId="0" borderId="10" xfId="4" quotePrefix="1" applyNumberFormat="1" applyFont="1" applyFill="1" applyBorder="1" applyAlignment="1"/>
    <xf numFmtId="170" fontId="26" fillId="0" borderId="20" xfId="4" applyNumberFormat="1" applyFont="1" applyFill="1" applyBorder="1"/>
    <xf numFmtId="170" fontId="26" fillId="0" borderId="20" xfId="4" applyNumberFormat="1" applyFont="1" applyFill="1" applyBorder="1" applyAlignment="1">
      <alignment horizontal="right"/>
    </xf>
    <xf numFmtId="170" fontId="31" fillId="0" borderId="10" xfId="4" applyNumberFormat="1" applyFont="1" applyFill="1" applyBorder="1"/>
    <xf numFmtId="170" fontId="31" fillId="0" borderId="0" xfId="4" applyNumberFormat="1" applyFont="1" applyFill="1"/>
    <xf numFmtId="170" fontId="31" fillId="0" borderId="0" xfId="4" applyNumberFormat="1" applyFont="1" applyFill="1" applyAlignment="1">
      <alignment horizontal="right"/>
    </xf>
    <xf numFmtId="170" fontId="31" fillId="0" borderId="13" xfId="4" applyNumberFormat="1" applyFont="1" applyFill="1" applyBorder="1"/>
    <xf numFmtId="170" fontId="31" fillId="0" borderId="0" xfId="4" applyNumberFormat="1" applyFont="1" applyFill="1" applyBorder="1" applyAlignment="1">
      <alignment horizontal="center"/>
    </xf>
    <xf numFmtId="170" fontId="31" fillId="0" borderId="15" xfId="4" applyNumberFormat="1" applyFont="1" applyFill="1" applyBorder="1"/>
    <xf numFmtId="164" fontId="31" fillId="0" borderId="10" xfId="4" applyNumberFormat="1" applyFont="1" applyFill="1" applyBorder="1"/>
    <xf numFmtId="0" fontId="30" fillId="0" borderId="0" xfId="4" applyFont="1" applyFill="1"/>
    <xf numFmtId="175" fontId="31" fillId="0" borderId="0" xfId="4" quotePrefix="1" applyNumberFormat="1" applyFont="1" applyFill="1" applyAlignment="1">
      <alignment horizontal="left"/>
    </xf>
    <xf numFmtId="175" fontId="26" fillId="0" borderId="0" xfId="4" quotePrefix="1" applyNumberFormat="1" applyFont="1" applyFill="1" applyAlignment="1">
      <alignment horizontal="left"/>
    </xf>
    <xf numFmtId="170" fontId="26" fillId="0" borderId="0" xfId="4" quotePrefix="1" applyNumberFormat="1" applyFont="1" applyBorder="1" applyAlignment="1">
      <alignment horizontal="center"/>
    </xf>
    <xf numFmtId="170" fontId="26" fillId="0" borderId="10" xfId="4" applyNumberFormat="1" applyFont="1" applyFill="1" applyBorder="1"/>
    <xf numFmtId="170" fontId="26" fillId="0" borderId="10" xfId="5" applyNumberFormat="1" applyFont="1" applyFill="1" applyBorder="1"/>
    <xf numFmtId="164" fontId="26" fillId="0" borderId="10" xfId="4" applyNumberFormat="1" applyFont="1" applyFill="1" applyBorder="1"/>
    <xf numFmtId="170" fontId="31" fillId="0" borderId="0" xfId="4" applyNumberFormat="1" applyFont="1" applyFill="1" applyBorder="1" applyAlignment="1">
      <alignment horizontal="right"/>
    </xf>
    <xf numFmtId="170" fontId="47" fillId="0" borderId="0" xfId="5" applyNumberFormat="1" applyFont="1" applyFill="1"/>
    <xf numFmtId="164" fontId="26" fillId="0" borderId="0" xfId="4" applyNumberFormat="1" applyFont="1" applyAlignment="1"/>
    <xf numFmtId="170" fontId="26" fillId="0" borderId="10" xfId="5" quotePrefix="1" applyNumberFormat="1" applyFont="1" applyFill="1" applyBorder="1" applyAlignment="1"/>
    <xf numFmtId="170" fontId="26" fillId="0" borderId="0" xfId="4" applyNumberFormat="1" applyFont="1" applyAlignment="1"/>
    <xf numFmtId="164" fontId="26" fillId="0" borderId="10" xfId="4" applyNumberFormat="1" applyFont="1" applyBorder="1" applyAlignment="1"/>
    <xf numFmtId="170" fontId="26" fillId="0" borderId="0" xfId="4" applyNumberFormat="1" applyFont="1" applyFill="1" applyAlignment="1">
      <alignment horizontal="center"/>
    </xf>
    <xf numFmtId="170" fontId="31" fillId="0" borderId="10" xfId="5" applyNumberFormat="1" applyFont="1" applyFill="1" applyBorder="1"/>
    <xf numFmtId="166" fontId="26" fillId="0" borderId="0" xfId="4" applyNumberFormat="1" applyFont="1" applyFill="1" applyAlignment="1">
      <alignment horizontal="center"/>
    </xf>
    <xf numFmtId="166" fontId="26" fillId="0" borderId="20" xfId="4" applyNumberFormat="1" applyFont="1" applyFill="1" applyBorder="1"/>
    <xf numFmtId="166" fontId="26" fillId="0" borderId="20" xfId="4" applyNumberFormat="1" applyFont="1" applyFill="1" applyBorder="1" applyAlignment="1">
      <alignment horizontal="right"/>
    </xf>
    <xf numFmtId="166" fontId="26" fillId="0" borderId="0" xfId="4" applyNumberFormat="1" applyFont="1" applyFill="1" applyBorder="1" applyAlignment="1">
      <alignment horizontal="right"/>
    </xf>
    <xf numFmtId="174" fontId="31" fillId="0" borderId="17" xfId="4" applyNumberFormat="1" applyFont="1" applyFill="1" applyBorder="1"/>
    <xf numFmtId="174" fontId="31" fillId="0" borderId="17" xfId="4" applyNumberFormat="1" applyFont="1" applyFill="1" applyBorder="1" applyAlignment="1">
      <alignment horizontal="center"/>
    </xf>
    <xf numFmtId="164" fontId="31" fillId="0" borderId="17" xfId="4" applyNumberFormat="1" applyFont="1" applyFill="1" applyBorder="1"/>
    <xf numFmtId="175" fontId="30" fillId="0" borderId="0" xfId="4" applyNumberFormat="1" applyFont="1" applyFill="1"/>
    <xf numFmtId="169" fontId="29" fillId="0" borderId="0" xfId="4" applyNumberFormat="1" applyFont="1" applyFill="1" applyBorder="1"/>
    <xf numFmtId="169" fontId="29" fillId="0" borderId="0" xfId="4" applyNumberFormat="1" applyFont="1" applyFill="1"/>
    <xf numFmtId="169" fontId="29" fillId="0" borderId="0" xfId="4" quotePrefix="1" applyNumberFormat="1" applyFont="1" applyFill="1" applyBorder="1" applyAlignment="1">
      <alignment horizontal="right"/>
    </xf>
    <xf numFmtId="0" fontId="29" fillId="0" borderId="0" xfId="4" applyNumberFormat="1" applyFont="1" applyFill="1" applyBorder="1" applyAlignment="1">
      <alignment horizontal="center"/>
    </xf>
    <xf numFmtId="0" fontId="29" fillId="0" borderId="0" xfId="4" applyFont="1" applyFill="1" applyBorder="1"/>
    <xf numFmtId="164" fontId="29" fillId="0" borderId="0" xfId="4" applyNumberFormat="1" applyFont="1" applyFill="1" applyBorder="1"/>
    <xf numFmtId="39" fontId="29" fillId="0" borderId="0" xfId="4" applyNumberFormat="1" applyFont="1" applyFill="1"/>
    <xf numFmtId="43" fontId="29" fillId="0" borderId="0" xfId="5" applyFont="1" applyFill="1"/>
    <xf numFmtId="0" fontId="29" fillId="0" borderId="0" xfId="4" quotePrefix="1" applyNumberFormat="1" applyFont="1" applyFill="1" applyAlignment="1">
      <alignment horizontal="left"/>
    </xf>
    <xf numFmtId="43" fontId="29" fillId="0" borderId="0" xfId="4" applyNumberFormat="1" applyFont="1" applyFill="1"/>
    <xf numFmtId="49" fontId="75" fillId="0" borderId="0" xfId="4" applyNumberFormat="1" applyFont="1" applyFill="1" applyAlignment="1">
      <alignment horizontal="left"/>
    </xf>
    <xf numFmtId="0" fontId="75" fillId="0" borderId="0" xfId="4" applyNumberFormat="1" applyFont="1" applyFill="1" applyAlignment="1">
      <alignment horizontal="left"/>
    </xf>
    <xf numFmtId="165" fontId="76" fillId="0" borderId="0" xfId="2" applyNumberFormat="1" applyFont="1" applyAlignment="1">
      <alignment horizontal="left"/>
    </xf>
    <xf numFmtId="165" fontId="77" fillId="0" borderId="0" xfId="2" applyNumberFormat="1" applyFont="1" applyAlignment="1"/>
    <xf numFmtId="165" fontId="78" fillId="0" borderId="0" xfId="2" applyNumberFormat="1" applyFont="1" applyAlignment="1"/>
    <xf numFmtId="165" fontId="79" fillId="0" borderId="0" xfId="2" applyNumberFormat="1" applyFont="1" applyAlignment="1">
      <alignment horizontal="centerContinuous"/>
    </xf>
    <xf numFmtId="165" fontId="76" fillId="0" borderId="0" xfId="2" applyNumberFormat="1" applyFont="1" applyAlignment="1"/>
    <xf numFmtId="0" fontId="68" fillId="0" borderId="0" xfId="2" applyNumberFormat="1" applyFont="1" applyAlignment="1"/>
    <xf numFmtId="0" fontId="54" fillId="0" borderId="0" xfId="2" applyNumberFormat="1" applyFont="1" applyAlignment="1">
      <alignment horizontal="left"/>
    </xf>
    <xf numFmtId="165" fontId="76" fillId="0" borderId="0" xfId="2" applyNumberFormat="1" applyFont="1" applyAlignment="1">
      <alignment horizontal="centerContinuous"/>
    </xf>
    <xf numFmtId="0" fontId="80" fillId="0" borderId="0" xfId="2" applyNumberFormat="1" applyFont="1" applyAlignment="1">
      <alignment horizontal="left"/>
    </xf>
    <xf numFmtId="165" fontId="81" fillId="0" borderId="0" xfId="2" applyNumberFormat="1" applyFont="1" applyAlignment="1"/>
    <xf numFmtId="166" fontId="31" fillId="0" borderId="15" xfId="2" applyNumberFormat="1" applyFont="1" applyBorder="1" applyAlignment="1"/>
    <xf numFmtId="0" fontId="0" fillId="0" borderId="0" xfId="2" applyFont="1" applyBorder="1"/>
    <xf numFmtId="174" fontId="31" fillId="0" borderId="0" xfId="2" quotePrefix="1" applyNumberFormat="1" applyFont="1" applyAlignment="1"/>
    <xf numFmtId="174" fontId="31" fillId="0" borderId="15" xfId="2" applyNumberFormat="1" applyFont="1" applyBorder="1" applyAlignment="1"/>
    <xf numFmtId="174" fontId="31" fillId="0" borderId="0" xfId="2" applyNumberFormat="1" applyFont="1" applyBorder="1"/>
    <xf numFmtId="164" fontId="31" fillId="0" borderId="0" xfId="2" applyNumberFormat="1" applyFont="1" applyBorder="1"/>
    <xf numFmtId="0" fontId="31" fillId="0" borderId="0" xfId="2" applyFont="1"/>
    <xf numFmtId="169" fontId="26" fillId="0" borderId="0" xfId="2" quotePrefix="1" applyNumberFormat="1" applyFont="1" applyAlignment="1">
      <alignment horizontal="right"/>
    </xf>
    <xf numFmtId="170" fontId="26" fillId="0" borderId="13" xfId="1" applyNumberFormat="1" applyFont="1" applyBorder="1" applyAlignment="1"/>
    <xf numFmtId="170" fontId="26" fillId="0" borderId="0" xfId="1" applyNumberFormat="1" applyFont="1" applyBorder="1" applyAlignment="1"/>
    <xf numFmtId="170" fontId="26" fillId="0" borderId="0" xfId="1" quotePrefix="1" applyNumberFormat="1" applyFont="1" applyAlignment="1"/>
    <xf numFmtId="170" fontId="31" fillId="0" borderId="15" xfId="1" applyNumberFormat="1" applyFont="1" applyBorder="1" applyAlignment="1">
      <alignment horizontal="right"/>
    </xf>
    <xf numFmtId="166" fontId="0" fillId="0" borderId="0" xfId="2" applyNumberFormat="1" applyFont="1" applyBorder="1" applyAlignment="1">
      <alignment horizontal="center"/>
    </xf>
    <xf numFmtId="164" fontId="0" fillId="0" borderId="0" xfId="2" applyNumberFormat="1" applyFont="1" applyBorder="1"/>
    <xf numFmtId="170" fontId="31" fillId="0" borderId="15" xfId="2" applyNumberFormat="1" applyFont="1" applyBorder="1" applyAlignment="1">
      <alignment horizontal="right"/>
    </xf>
    <xf numFmtId="166" fontId="0" fillId="0" borderId="0" xfId="2" applyNumberFormat="1" applyFont="1" applyBorder="1"/>
    <xf numFmtId="170" fontId="31" fillId="0" borderId="15" xfId="2" applyNumberFormat="1" applyFont="1" applyBorder="1" applyAlignment="1"/>
    <xf numFmtId="170" fontId="76" fillId="0" borderId="0" xfId="2" applyNumberFormat="1" applyFont="1" applyAlignment="1"/>
    <xf numFmtId="170" fontId="26" fillId="0" borderId="13" xfId="2" applyNumberFormat="1" applyFont="1" applyBorder="1" applyAlignment="1">
      <alignment horizontal="center"/>
    </xf>
    <xf numFmtId="170" fontId="0" fillId="0" borderId="10" xfId="2" applyNumberFormat="1" applyFont="1" applyBorder="1"/>
    <xf numFmtId="164" fontId="0" fillId="0" borderId="10" xfId="2" applyNumberFormat="1" applyFont="1" applyBorder="1"/>
    <xf numFmtId="166" fontId="31" fillId="0" borderId="0" xfId="2" applyNumberFormat="1" applyFont="1"/>
    <xf numFmtId="172" fontId="0" fillId="0" borderId="0" xfId="2" applyNumberFormat="1" applyFont="1" applyBorder="1"/>
    <xf numFmtId="170" fontId="26" fillId="0" borderId="0" xfId="2" applyNumberFormat="1" applyFont="1" applyBorder="1"/>
    <xf numFmtId="0" fontId="31" fillId="0" borderId="0" xfId="2" applyFont="1" applyBorder="1"/>
    <xf numFmtId="164" fontId="31" fillId="0" borderId="16" xfId="2" applyNumberFormat="1" applyFont="1" applyBorder="1"/>
    <xf numFmtId="170" fontId="31" fillId="0" borderId="15" xfId="2" applyNumberFormat="1" applyFont="1" applyBorder="1" applyAlignment="1">
      <alignment horizontal="center"/>
    </xf>
    <xf numFmtId="170" fontId="26" fillId="0" borderId="0" xfId="2" applyNumberFormat="1" applyFont="1" applyAlignment="1">
      <alignment horizontal="right" vertical="center"/>
    </xf>
    <xf numFmtId="170" fontId="26" fillId="0" borderId="22" xfId="2" applyNumberFormat="1" applyFont="1" applyBorder="1" applyAlignment="1">
      <alignment horizontal="right" vertical="center"/>
    </xf>
    <xf numFmtId="170" fontId="31" fillId="0" borderId="15" xfId="2" applyNumberFormat="1" applyFont="1" applyBorder="1"/>
    <xf numFmtId="170" fontId="31" fillId="0" borderId="0" xfId="2" applyNumberFormat="1" applyFont="1" applyBorder="1"/>
    <xf numFmtId="170" fontId="31" fillId="0" borderId="10" xfId="1" applyNumberFormat="1" applyFont="1" applyBorder="1" applyAlignment="1"/>
    <xf numFmtId="172" fontId="31" fillId="0" borderId="10" xfId="2" applyNumberFormat="1" applyFont="1" applyBorder="1"/>
    <xf numFmtId="7" fontId="31" fillId="0" borderId="0" xfId="2" applyNumberFormat="1" applyFont="1"/>
    <xf numFmtId="169" fontId="26" fillId="0" borderId="22" xfId="2" applyNumberFormat="1" applyFont="1" applyBorder="1" applyAlignment="1"/>
    <xf numFmtId="166" fontId="70" fillId="0" borderId="0" xfId="2" applyNumberFormat="1" applyFont="1" applyAlignment="1">
      <alignment horizontal="left"/>
    </xf>
    <xf numFmtId="0" fontId="70" fillId="0" borderId="0" xfId="2" applyFont="1" applyAlignment="1"/>
    <xf numFmtId="0" fontId="70" fillId="0" borderId="0" xfId="2" applyFont="1"/>
    <xf numFmtId="169" fontId="0" fillId="0" borderId="0" xfId="2" applyNumberFormat="1" applyFont="1"/>
    <xf numFmtId="166" fontId="70" fillId="0" borderId="0" xfId="2" quotePrefix="1" applyNumberFormat="1" applyFont="1" applyAlignment="1">
      <alignment horizontal="left"/>
    </xf>
    <xf numFmtId="170" fontId="0" fillId="0" borderId="0" xfId="2" applyNumberFormat="1" applyFont="1"/>
    <xf numFmtId="165" fontId="82" fillId="0" borderId="0" xfId="2" applyNumberFormat="1" applyFont="1" applyAlignment="1"/>
    <xf numFmtId="166" fontId="26" fillId="0" borderId="0" xfId="2" quotePrefix="1" applyNumberFormat="1" applyFont="1" applyAlignment="1">
      <alignment horizontal="left"/>
    </xf>
    <xf numFmtId="174" fontId="26" fillId="0" borderId="0" xfId="2" quotePrefix="1" applyNumberFormat="1" applyFont="1" applyAlignment="1"/>
    <xf numFmtId="174" fontId="26" fillId="0" borderId="13" xfId="1" applyNumberFormat="1" applyFont="1" applyBorder="1" applyAlignment="1"/>
    <xf numFmtId="174" fontId="26" fillId="0" borderId="0" xfId="1" applyNumberFormat="1" applyFont="1" applyBorder="1" applyAlignment="1"/>
    <xf numFmtId="174" fontId="26" fillId="0" borderId="0" xfId="1" applyNumberFormat="1" applyFont="1" applyAlignment="1">
      <alignment horizontal="right"/>
    </xf>
    <xf numFmtId="174" fontId="31" fillId="0" borderId="15" xfId="1" applyNumberFormat="1" applyFont="1" applyBorder="1" applyAlignment="1">
      <alignment horizontal="right"/>
    </xf>
    <xf numFmtId="170" fontId="26" fillId="0" borderId="10" xfId="2" applyNumberFormat="1" applyFont="1" applyBorder="1" applyAlignment="1">
      <alignment horizontal="center"/>
    </xf>
    <xf numFmtId="170" fontId="26" fillId="0" borderId="20" xfId="2" applyNumberFormat="1" applyFont="1" applyBorder="1" applyAlignment="1"/>
    <xf numFmtId="170" fontId="31" fillId="0" borderId="0" xfId="2" applyNumberFormat="1" applyFont="1"/>
    <xf numFmtId="179" fontId="0" fillId="0" borderId="0" xfId="2" applyNumberFormat="1" applyFont="1"/>
    <xf numFmtId="174" fontId="31" fillId="0" borderId="17" xfId="6" applyNumberFormat="1" applyFont="1" applyBorder="1" applyAlignment="1"/>
    <xf numFmtId="174" fontId="31" fillId="0" borderId="0" xfId="6" applyNumberFormat="1" applyFont="1" applyAlignment="1"/>
    <xf numFmtId="174" fontId="31" fillId="0" borderId="0" xfId="6" applyNumberFormat="1" applyFont="1" applyBorder="1" applyAlignment="1"/>
    <xf numFmtId="174" fontId="31" fillId="0" borderId="0" xfId="2" applyNumberFormat="1" applyFont="1"/>
    <xf numFmtId="174" fontId="31" fillId="0" borderId="22" xfId="6" applyNumberFormat="1" applyFont="1" applyBorder="1" applyAlignment="1"/>
    <xf numFmtId="174" fontId="31" fillId="0" borderId="13" xfId="6" applyNumberFormat="1" applyFont="1" applyBorder="1" applyAlignment="1"/>
    <xf numFmtId="174" fontId="31" fillId="0" borderId="15" xfId="2" applyNumberFormat="1" applyFont="1" applyBorder="1"/>
    <xf numFmtId="164" fontId="31" fillId="0" borderId="17" xfId="2" applyNumberFormat="1" applyFont="1" applyBorder="1"/>
    <xf numFmtId="169" fontId="26" fillId="0" borderId="0" xfId="6" applyNumberFormat="1" applyFont="1" applyBorder="1" applyAlignment="1"/>
    <xf numFmtId="165" fontId="78" fillId="0" borderId="0" xfId="2" applyNumberFormat="1" applyFont="1" applyAlignment="1">
      <alignment horizontal="left"/>
    </xf>
    <xf numFmtId="174" fontId="26" fillId="0" borderId="13" xfId="2" applyNumberFormat="1" applyFont="1" applyBorder="1" applyAlignment="1"/>
    <xf numFmtId="174" fontId="31" fillId="0" borderId="15" xfId="2" applyNumberFormat="1" applyFont="1" applyBorder="1" applyAlignment="1">
      <alignment horizontal="right"/>
    </xf>
    <xf numFmtId="174" fontId="0" fillId="0" borderId="0" xfId="2" applyNumberFormat="1" applyFont="1" applyBorder="1"/>
    <xf numFmtId="170" fontId="26" fillId="0" borderId="0" xfId="1" quotePrefix="1" applyNumberFormat="1" applyFont="1" applyFill="1" applyAlignment="1">
      <alignment horizontal="center"/>
    </xf>
    <xf numFmtId="170" fontId="26" fillId="0" borderId="0" xfId="2" quotePrefix="1" applyNumberFormat="1" applyFont="1" applyFill="1" applyAlignment="1">
      <alignment horizontal="center"/>
    </xf>
    <xf numFmtId="170" fontId="26" fillId="0" borderId="10" xfId="2" applyNumberFormat="1" applyFont="1" applyFill="1" applyBorder="1" applyAlignment="1">
      <alignment horizontal="right"/>
    </xf>
    <xf numFmtId="170" fontId="0" fillId="0" borderId="0" xfId="2" applyNumberFormat="1" applyFont="1" applyFill="1" applyBorder="1"/>
    <xf numFmtId="170" fontId="26" fillId="0" borderId="0" xfId="1" quotePrefix="1" applyNumberFormat="1" applyFont="1" applyAlignment="1">
      <alignment horizontal="center"/>
    </xf>
    <xf numFmtId="170" fontId="0" fillId="0" borderId="20" xfId="2" applyNumberFormat="1" applyFont="1" applyBorder="1" applyAlignment="1">
      <alignment horizontal="center"/>
    </xf>
    <xf numFmtId="0" fontId="0" fillId="0" borderId="0" xfId="2" applyFont="1" applyBorder="1" applyAlignment="1">
      <alignment horizontal="center"/>
    </xf>
    <xf numFmtId="164" fontId="0" fillId="0" borderId="20" xfId="2" applyNumberFormat="1" applyFont="1" applyBorder="1" applyAlignment="1">
      <alignment horizontal="center"/>
    </xf>
    <xf numFmtId="164" fontId="0" fillId="0" borderId="0" xfId="2" applyNumberFormat="1" applyFont="1"/>
    <xf numFmtId="166" fontId="54" fillId="0" borderId="10" xfId="2" applyNumberFormat="1" applyFont="1" applyBorder="1" applyAlignment="1" applyProtection="1">
      <alignment horizontal="centerContinuous"/>
      <protection locked="0"/>
    </xf>
    <xf numFmtId="174" fontId="67" fillId="0" borderId="0" xfId="2" applyNumberFormat="1" applyFont="1" applyAlignment="1">
      <alignment horizontal="right"/>
    </xf>
    <xf numFmtId="166" fontId="63" fillId="0" borderId="0" xfId="2" applyNumberFormat="1" applyFont="1" applyAlignment="1"/>
    <xf numFmtId="170" fontId="49" fillId="0" borderId="0" xfId="2" quotePrefix="1" applyNumberFormat="1" applyFont="1" applyAlignment="1"/>
    <xf numFmtId="170" fontId="64" fillId="0" borderId="0" xfId="2" quotePrefix="1" applyNumberFormat="1" applyFont="1" applyAlignment="1">
      <alignment horizontal="right"/>
    </xf>
    <xf numFmtId="170" fontId="47" fillId="0" borderId="0" xfId="2" applyNumberFormat="1" applyFont="1" applyAlignment="1">
      <alignment horizontal="right"/>
    </xf>
    <xf numFmtId="170" fontId="64" fillId="0" borderId="0" xfId="2" quotePrefix="1" applyNumberFormat="1" applyFont="1" applyAlignment="1"/>
    <xf numFmtId="170" fontId="49" fillId="0" borderId="10" xfId="2" quotePrefix="1" applyNumberFormat="1" applyFont="1" applyBorder="1" applyAlignment="1"/>
    <xf numFmtId="166" fontId="53" fillId="0" borderId="0" xfId="2" quotePrefix="1" applyNumberFormat="1" applyFont="1" applyAlignment="1">
      <alignment horizontal="left"/>
    </xf>
    <xf numFmtId="170" fontId="64" fillId="0" borderId="21" xfId="2" applyNumberFormat="1" applyFont="1" applyBorder="1" applyAlignment="1"/>
    <xf numFmtId="170" fontId="64" fillId="0" borderId="21" xfId="2" applyNumberFormat="1" applyFont="1" applyBorder="1" applyAlignment="1">
      <alignment horizontal="right"/>
    </xf>
    <xf numFmtId="170" fontId="67" fillId="0" borderId="13" xfId="2" applyNumberFormat="1" applyFont="1" applyBorder="1" applyAlignment="1"/>
    <xf numFmtId="170" fontId="64" fillId="0" borderId="20" xfId="2" applyNumberFormat="1" applyFont="1" applyBorder="1" applyAlignment="1">
      <alignment horizontal="right"/>
    </xf>
    <xf numFmtId="170" fontId="67" fillId="0" borderId="0" xfId="2" applyNumberFormat="1" applyFont="1" applyBorder="1" applyAlignment="1">
      <alignment horizontal="right"/>
    </xf>
    <xf numFmtId="170" fontId="66" fillId="0" borderId="0" xfId="2" applyNumberFormat="1" applyFont="1" applyAlignment="1">
      <alignment horizontal="right"/>
    </xf>
    <xf numFmtId="170" fontId="67" fillId="0" borderId="0" xfId="2" applyNumberFormat="1" applyFont="1" applyAlignment="1">
      <alignment horizontal="center"/>
    </xf>
    <xf numFmtId="170" fontId="53" fillId="0" borderId="0" xfId="2" applyNumberFormat="1" applyFont="1" applyAlignment="1">
      <alignment horizontal="right"/>
    </xf>
    <xf numFmtId="166" fontId="67" fillId="0" borderId="21" xfId="2" applyNumberFormat="1" applyFont="1" applyBorder="1" applyAlignment="1"/>
    <xf numFmtId="166" fontId="67" fillId="0" borderId="21" xfId="2" applyNumberFormat="1" applyFont="1" applyBorder="1" applyAlignment="1">
      <alignment horizontal="right"/>
    </xf>
    <xf numFmtId="166" fontId="67" fillId="0" borderId="0" xfId="2" applyNumberFormat="1" applyFont="1" applyAlignment="1">
      <alignment horizontal="right"/>
    </xf>
    <xf numFmtId="166" fontId="63" fillId="0" borderId="0" xfId="2" applyNumberFormat="1" applyFont="1" applyAlignment="1">
      <alignment horizontal="right"/>
    </xf>
    <xf numFmtId="166" fontId="67" fillId="0" borderId="22" xfId="2" applyNumberFormat="1" applyFont="1" applyBorder="1" applyAlignment="1"/>
    <xf numFmtId="174" fontId="67" fillId="0" borderId="0" xfId="2" applyNumberFormat="1" applyFont="1" applyBorder="1" applyAlignment="1">
      <alignment horizontal="right"/>
    </xf>
    <xf numFmtId="166" fontId="66" fillId="0" borderId="37" xfId="2" applyNumberFormat="1" applyFont="1" applyBorder="1" applyAlignment="1"/>
    <xf numFmtId="165" fontId="66" fillId="0" borderId="0" xfId="2" applyNumberFormat="1" applyFont="1" applyAlignment="1"/>
    <xf numFmtId="165" fontId="83" fillId="0" borderId="0" xfId="2" applyNumberFormat="1" applyFont="1" applyAlignment="1"/>
    <xf numFmtId="165" fontId="54" fillId="0" borderId="0" xfId="2" applyNumberFormat="1" applyFont="1" applyBorder="1" applyAlignment="1" applyProtection="1">
      <alignment horizontal="centerContinuous"/>
      <protection locked="0"/>
    </xf>
    <xf numFmtId="165" fontId="49" fillId="0" borderId="0" xfId="2" applyNumberFormat="1" applyFont="1" applyBorder="1" applyAlignment="1"/>
    <xf numFmtId="165" fontId="49" fillId="0" borderId="21" xfId="2" applyNumberFormat="1" applyFont="1" applyBorder="1" applyAlignment="1"/>
    <xf numFmtId="174" fontId="54" fillId="0" borderId="0" xfId="2" applyNumberFormat="1" applyFont="1" applyAlignment="1"/>
    <xf numFmtId="174" fontId="54" fillId="0" borderId="22" xfId="2" applyNumberFormat="1" applyFont="1" applyBorder="1" applyAlignment="1"/>
    <xf numFmtId="174" fontId="54" fillId="0" borderId="13" xfId="2" applyNumberFormat="1" applyFont="1" applyBorder="1" applyAlignment="1"/>
    <xf numFmtId="174" fontId="54" fillId="0" borderId="0" xfId="2" applyNumberFormat="1" applyFont="1" applyBorder="1" applyAlignment="1"/>
    <xf numFmtId="175" fontId="54" fillId="0" borderId="0" xfId="2" applyNumberFormat="1" applyFont="1" applyAlignment="1"/>
    <xf numFmtId="175" fontId="49" fillId="0" borderId="0" xfId="2" applyNumberFormat="1" applyFont="1" applyAlignment="1"/>
    <xf numFmtId="175" fontId="49" fillId="0" borderId="22" xfId="2" applyNumberFormat="1" applyFont="1" applyBorder="1" applyAlignment="1"/>
    <xf numFmtId="175" fontId="49" fillId="0" borderId="13" xfId="2" applyNumberFormat="1" applyFont="1" applyBorder="1" applyAlignment="1"/>
    <xf numFmtId="175" fontId="49" fillId="0" borderId="0" xfId="2" applyNumberFormat="1" applyFont="1" applyBorder="1" applyAlignment="1"/>
    <xf numFmtId="170" fontId="49" fillId="0" borderId="0" xfId="2" quotePrefix="1" applyNumberFormat="1" applyFont="1" applyAlignment="1">
      <alignment horizontal="right"/>
    </xf>
    <xf numFmtId="170" fontId="49" fillId="0" borderId="22" xfId="2" applyNumberFormat="1" applyFont="1" applyBorder="1" applyAlignment="1"/>
    <xf numFmtId="170" fontId="49" fillId="0" borderId="13" xfId="2" applyNumberFormat="1" applyFont="1" applyBorder="1" applyAlignment="1"/>
    <xf numFmtId="170" fontId="49" fillId="0" borderId="21" xfId="2" applyNumberFormat="1" applyFont="1" applyBorder="1" applyAlignment="1"/>
    <xf numFmtId="170" fontId="54" fillId="0" borderId="0" xfId="2" applyNumberFormat="1" applyFont="1" applyAlignment="1"/>
    <xf numFmtId="170" fontId="54" fillId="0" borderId="22" xfId="2" applyNumberFormat="1" applyFont="1" applyBorder="1" applyAlignment="1"/>
    <xf numFmtId="170" fontId="54" fillId="0" borderId="13" xfId="2" applyNumberFormat="1" applyFont="1" applyBorder="1" applyAlignment="1"/>
    <xf numFmtId="170" fontId="54" fillId="0" borderId="0" xfId="2" applyNumberFormat="1" applyFont="1" applyBorder="1" applyAlignment="1"/>
    <xf numFmtId="170" fontId="49" fillId="0" borderId="0" xfId="1" quotePrefix="1" applyNumberFormat="1" applyFont="1" applyAlignment="1"/>
    <xf numFmtId="170" fontId="49" fillId="0" borderId="21" xfId="2" applyNumberFormat="1" applyFont="1" applyBorder="1" applyAlignment="1">
      <alignment horizontal="center"/>
    </xf>
    <xf numFmtId="170" fontId="54" fillId="0" borderId="0" xfId="2" applyNumberFormat="1" applyFont="1" applyAlignment="1">
      <alignment horizontal="right"/>
    </xf>
    <xf numFmtId="175" fontId="49" fillId="0" borderId="21" xfId="2" applyNumberFormat="1" applyFont="1" applyBorder="1" applyAlignment="1"/>
    <xf numFmtId="174" fontId="54" fillId="0" borderId="17" xfId="2" applyNumberFormat="1" applyFont="1" applyBorder="1" applyAlignment="1"/>
    <xf numFmtId="175" fontId="49" fillId="0" borderId="37" xfId="2" applyNumberFormat="1" applyFont="1" applyBorder="1" applyAlignment="1"/>
    <xf numFmtId="165" fontId="49" fillId="0" borderId="0" xfId="2" quotePrefix="1" applyNumberFormat="1" applyFont="1" applyAlignment="1"/>
    <xf numFmtId="0" fontId="84" fillId="0" borderId="0" xfId="2" applyNumberFormat="1" applyFont="1" applyAlignment="1"/>
    <xf numFmtId="0" fontId="54" fillId="0" borderId="0" xfId="2" applyNumberFormat="1" applyFont="1" applyAlignment="1">
      <alignment horizontal="right"/>
    </xf>
    <xf numFmtId="0" fontId="85" fillId="0" borderId="0" xfId="2" applyNumberFormat="1" applyFont="1" applyAlignment="1"/>
    <xf numFmtId="170" fontId="31" fillId="0" borderId="0" xfId="2" applyNumberFormat="1" applyFont="1" applyBorder="1" applyAlignment="1">
      <alignment horizontal="right"/>
    </xf>
    <xf numFmtId="0" fontId="86" fillId="0" borderId="0" xfId="2" applyNumberFormat="1" applyFont="1" applyBorder="1" applyAlignment="1"/>
    <xf numFmtId="0" fontId="86" fillId="0" borderId="0" xfId="2" applyNumberFormat="1" applyFont="1" applyAlignment="1"/>
    <xf numFmtId="170" fontId="31" fillId="0" borderId="19" xfId="2" applyNumberFormat="1" applyFont="1" applyBorder="1" applyAlignment="1"/>
    <xf numFmtId="0" fontId="85" fillId="0" borderId="0" xfId="2" applyNumberFormat="1" applyFont="1" applyAlignment="1">
      <alignment horizontal="left"/>
    </xf>
    <xf numFmtId="0" fontId="85" fillId="0" borderId="0" xfId="2" applyNumberFormat="1" applyFont="1" applyBorder="1" applyAlignment="1"/>
    <xf numFmtId="0" fontId="84" fillId="0" borderId="0" xfId="2" applyNumberFormat="1" applyFont="1" applyBorder="1" applyAlignment="1"/>
    <xf numFmtId="175" fontId="85" fillId="0" borderId="0" xfId="2" applyNumberFormat="1" applyFont="1" applyBorder="1" applyAlignment="1"/>
    <xf numFmtId="0" fontId="85" fillId="0" borderId="0" xfId="2" applyNumberFormat="1" applyFont="1" applyBorder="1" applyAlignment="1">
      <alignment horizontal="center"/>
    </xf>
    <xf numFmtId="175" fontId="86" fillId="0" borderId="0" xfId="2" applyNumberFormat="1" applyFont="1" applyBorder="1" applyAlignment="1"/>
    <xf numFmtId="175" fontId="84" fillId="0" borderId="0" xfId="2" applyNumberFormat="1" applyFont="1" applyBorder="1" applyAlignment="1"/>
    <xf numFmtId="183" fontId="29" fillId="0" borderId="0" xfId="11" applyNumberFormat="1" applyFont="1" applyFill="1" applyBorder="1"/>
    <xf numFmtId="183" fontId="30" fillId="0" borderId="0" xfId="11" applyNumberFormat="1" applyFont="1" applyFill="1" applyBorder="1"/>
    <xf numFmtId="0" fontId="30" fillId="0" borderId="0" xfId="4" applyFont="1" applyFill="1" applyBorder="1"/>
    <xf numFmtId="0" fontId="29" fillId="0" borderId="0" xfId="4" applyFont="1" applyFill="1" applyBorder="1" applyAlignment="1">
      <alignment horizontal="center"/>
    </xf>
    <xf numFmtId="0" fontId="26" fillId="0" borderId="0" xfId="17" applyNumberFormat="1" applyFont="1" applyAlignment="1" applyProtection="1">
      <protection locked="0"/>
    </xf>
    <xf numFmtId="0" fontId="0" fillId="0" borderId="0" xfId="17" applyNumberFormat="1" applyFont="1"/>
    <xf numFmtId="0" fontId="31" fillId="0" borderId="0" xfId="17" applyNumberFormat="1" applyFont="1" applyAlignment="1" applyProtection="1">
      <alignment horizontal="center"/>
      <protection locked="0"/>
    </xf>
    <xf numFmtId="0" fontId="31" fillId="0" borderId="0" xfId="17" applyNumberFormat="1" applyFont="1" applyAlignment="1">
      <alignment horizontal="center"/>
    </xf>
    <xf numFmtId="49" fontId="31" fillId="0" borderId="0" xfId="17" applyNumberFormat="1" applyFont="1" applyAlignment="1">
      <alignment horizontal="center"/>
    </xf>
    <xf numFmtId="0" fontId="31" fillId="0" borderId="21" xfId="17" applyNumberFormat="1" applyFont="1" applyBorder="1" applyAlignment="1"/>
    <xf numFmtId="0" fontId="58" fillId="0" borderId="0" xfId="17" applyNumberFormat="1" applyFont="1" applyAlignment="1"/>
    <xf numFmtId="174" fontId="26" fillId="0" borderId="0" xfId="17" applyNumberFormat="1" applyFont="1" applyAlignment="1"/>
    <xf numFmtId="174" fontId="26" fillId="0" borderId="0" xfId="17" applyNumberFormat="1" applyFont="1" applyAlignment="1">
      <alignment horizontal="right"/>
    </xf>
    <xf numFmtId="174" fontId="26" fillId="0" borderId="0" xfId="17" applyNumberFormat="1" applyFont="1" applyFill="1" applyAlignment="1"/>
    <xf numFmtId="190" fontId="0" fillId="0" borderId="0" xfId="17" applyNumberFormat="1" applyFont="1"/>
    <xf numFmtId="190" fontId="0" fillId="0" borderId="0" xfId="17" applyNumberFormat="1" applyFont="1" applyAlignment="1">
      <alignment horizontal="right"/>
    </xf>
    <xf numFmtId="0" fontId="26" fillId="0" borderId="0" xfId="17" applyNumberFormat="1" applyFont="1" applyAlignment="1"/>
    <xf numFmtId="190" fontId="0" fillId="0" borderId="0" xfId="17" applyNumberFormat="1" applyFont="1" applyFill="1"/>
    <xf numFmtId="178" fontId="0" fillId="0" borderId="0" xfId="17" applyNumberFormat="1" applyFont="1"/>
    <xf numFmtId="174" fontId="26" fillId="0" borderId="0" xfId="18" applyNumberFormat="1" applyFont="1" applyBorder="1" applyAlignment="1">
      <alignment horizontal="center"/>
    </xf>
    <xf numFmtId="170" fontId="26" fillId="0" borderId="0" xfId="17" applyNumberFormat="1" applyFont="1" applyBorder="1" applyAlignment="1" applyProtection="1">
      <alignment horizontal="right"/>
      <protection locked="0"/>
    </xf>
    <xf numFmtId="174" fontId="31" fillId="0" borderId="0" xfId="17" applyNumberFormat="1" applyFont="1" applyBorder="1" applyAlignment="1"/>
    <xf numFmtId="174" fontId="31" fillId="0" borderId="36" xfId="17" applyNumberFormat="1" applyFont="1" applyBorder="1" applyAlignment="1"/>
    <xf numFmtId="188" fontId="26" fillId="0" borderId="0" xfId="17" applyNumberFormat="1" applyFont="1" applyAlignment="1"/>
    <xf numFmtId="0" fontId="0" fillId="0" borderId="0" xfId="17" applyNumberFormat="1" applyFont="1" applyFill="1"/>
    <xf numFmtId="39" fontId="53" fillId="0" borderId="0" xfId="19" applyNumberFormat="1" applyFont="1" applyAlignment="1"/>
    <xf numFmtId="191" fontId="98" fillId="0" borderId="0" xfId="11" applyNumberFormat="1" applyFont="1" applyAlignment="1">
      <alignment horizontal="right"/>
    </xf>
    <xf numFmtId="191" fontId="53" fillId="0" borderId="0" xfId="11" applyNumberFormat="1" applyFont="1" applyAlignment="1"/>
    <xf numFmtId="191" fontId="26" fillId="0" borderId="0" xfId="11" applyNumberFormat="1" applyFont="1" applyAlignment="1">
      <alignment horizontal="center"/>
    </xf>
    <xf numFmtId="191" fontId="26" fillId="0" borderId="21" xfId="11" applyNumberFormat="1" applyFont="1" applyBorder="1" applyAlignment="1"/>
    <xf numFmtId="191" fontId="26" fillId="0" borderId="0" xfId="11" applyNumberFormat="1" applyFont="1" applyAlignment="1"/>
    <xf numFmtId="41" fontId="26" fillId="0" borderId="0" xfId="11" applyNumberFormat="1" applyFont="1" applyFill="1" applyAlignment="1"/>
    <xf numFmtId="41" fontId="26" fillId="0" borderId="0" xfId="11" applyNumberFormat="1" applyFont="1" applyAlignment="1"/>
    <xf numFmtId="43" fontId="63" fillId="0" borderId="0" xfId="11" applyFont="1" applyAlignment="1"/>
    <xf numFmtId="43" fontId="53" fillId="0" borderId="0" xfId="11" applyFont="1" applyAlignment="1"/>
    <xf numFmtId="41" fontId="26" fillId="0" borderId="20" xfId="11" applyNumberFormat="1" applyFont="1" applyBorder="1" applyAlignment="1"/>
    <xf numFmtId="191" fontId="26" fillId="0" borderId="0" xfId="11" applyNumberFormat="1" applyFont="1" applyBorder="1" applyAlignment="1"/>
    <xf numFmtId="191" fontId="29" fillId="0" borderId="0" xfId="11" applyNumberFormat="1" applyFont="1" applyAlignment="1"/>
    <xf numFmtId="40" fontId="53" fillId="0" borderId="0" xfId="19" applyNumberFormat="1" applyFont="1" applyAlignment="1"/>
    <xf numFmtId="0" fontId="25" fillId="0" borderId="0" xfId="739" quotePrefix="1" applyNumberFormat="1" applyFont="1" applyAlignment="1">
      <alignment horizontal="left"/>
    </xf>
    <xf numFmtId="0" fontId="26" fillId="0" borderId="0" xfId="739" applyNumberFormat="1" applyFont="1" applyAlignment="1"/>
    <xf numFmtId="0" fontId="31" fillId="0" borderId="0" xfId="739" applyNumberFormat="1" applyFont="1" applyAlignment="1"/>
    <xf numFmtId="37" fontId="26" fillId="0" borderId="0" xfId="739" applyNumberFormat="1" applyFont="1" applyAlignment="1"/>
    <xf numFmtId="0" fontId="85" fillId="0" borderId="0" xfId="739" applyNumberFormat="1" applyFont="1" applyAlignment="1"/>
    <xf numFmtId="0" fontId="84" fillId="0" borderId="0" xfId="739" applyNumberFormat="1" applyFont="1" applyAlignment="1"/>
    <xf numFmtId="0" fontId="26" fillId="0" borderId="0" xfId="739" applyNumberFormat="1" applyFont="1" applyBorder="1" applyAlignment="1">
      <alignment horizontal="centerContinuous"/>
    </xf>
    <xf numFmtId="175" fontId="26" fillId="0" borderId="0" xfId="739" applyNumberFormat="1" applyFont="1" applyBorder="1" applyAlignment="1" applyProtection="1">
      <protection locked="0"/>
    </xf>
    <xf numFmtId="175" fontId="26" fillId="0" borderId="0" xfId="739" applyNumberFormat="1" applyFont="1" applyAlignment="1"/>
    <xf numFmtId="175" fontId="85" fillId="0" borderId="0" xfId="739" applyNumberFormat="1" applyFont="1" applyBorder="1" applyAlignment="1"/>
    <xf numFmtId="0" fontId="85" fillId="0" borderId="0" xfId="739" applyNumberFormat="1" applyFont="1" applyBorder="1" applyAlignment="1"/>
    <xf numFmtId="0" fontId="26" fillId="0" borderId="0" xfId="739" applyNumberFormat="1" applyFont="1" applyBorder="1" applyAlignment="1">
      <alignment horizontal="left"/>
    </xf>
    <xf numFmtId="166" fontId="26" fillId="0" borderId="0" xfId="739" applyNumberFormat="1" applyFont="1" applyBorder="1" applyAlignment="1" applyProtection="1">
      <protection locked="0"/>
    </xf>
    <xf numFmtId="166" fontId="26" fillId="0" borderId="0" xfId="739" applyNumberFormat="1" applyFont="1" applyAlignment="1"/>
    <xf numFmtId="175" fontId="85" fillId="0" borderId="0" xfId="739" applyNumberFormat="1" applyFont="1" applyAlignment="1"/>
    <xf numFmtId="175" fontId="84" fillId="0" borderId="0" xfId="739" applyNumberFormat="1" applyFont="1" applyAlignment="1"/>
    <xf numFmtId="37" fontId="84" fillId="0" borderId="0" xfId="739" applyNumberFormat="1" applyFont="1" applyBorder="1" applyAlignment="1"/>
    <xf numFmtId="0" fontId="86" fillId="0" borderId="0" xfId="739" applyNumberFormat="1" applyFont="1" applyAlignment="1"/>
    <xf numFmtId="37" fontId="84" fillId="0" borderId="0" xfId="739" applyNumberFormat="1" applyFont="1" applyAlignment="1"/>
    <xf numFmtId="37" fontId="85" fillId="0" borderId="43" xfId="739" quotePrefix="1" applyNumberFormat="1" applyFont="1" applyBorder="1" applyAlignment="1">
      <alignment horizontal="center"/>
    </xf>
    <xf numFmtId="170" fontId="129" fillId="0" borderId="0" xfId="0" applyNumberFormat="1" applyFont="1" applyBorder="1" applyAlignment="1"/>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10" xfId="2" applyFont="1" applyFill="1" applyBorder="1" applyAlignment="1">
      <alignment horizontal="center"/>
    </xf>
    <xf numFmtId="0" fontId="131" fillId="0" borderId="0" xfId="2" applyFont="1" applyFill="1" applyBorder="1" applyAlignment="1">
      <alignment horizontal="center"/>
    </xf>
    <xf numFmtId="37" fontId="131" fillId="0" borderId="0" xfId="2" applyNumberFormat="1" applyFont="1" applyFill="1" applyAlignment="1"/>
    <xf numFmtId="37" fontId="134" fillId="0" borderId="0" xfId="2" applyNumberFormat="1" applyFont="1" applyAlignment="1">
      <alignment horizontal="centerContinuous"/>
    </xf>
    <xf numFmtId="37" fontId="130" fillId="0" borderId="0" xfId="2" applyNumberFormat="1" applyFont="1" applyBorder="1"/>
    <xf numFmtId="37" fontId="130" fillId="0" borderId="10" xfId="2" applyNumberFormat="1" applyFont="1" applyFill="1" applyBorder="1"/>
    <xf numFmtId="37" fontId="130" fillId="0" borderId="0" xfId="2" applyNumberFormat="1" applyFont="1" applyFill="1" applyBorder="1"/>
    <xf numFmtId="37" fontId="131" fillId="0" borderId="0" xfId="2" applyNumberFormat="1" applyFont="1" applyAlignment="1"/>
    <xf numFmtId="165" fontId="135" fillId="0" borderId="0" xfId="2" applyNumberFormat="1" applyFont="1" applyFill="1" applyAlignment="1"/>
    <xf numFmtId="166" fontId="52" fillId="0" borderId="0" xfId="2" applyNumberFormat="1" applyFont="1" applyAlignment="1"/>
    <xf numFmtId="165" fontId="135" fillId="0" borderId="0" xfId="2" applyNumberFormat="1" applyFont="1" applyAlignment="1"/>
    <xf numFmtId="178" fontId="31" fillId="0" borderId="0" xfId="740" applyNumberFormat="1" applyFont="1" applyAlignment="1"/>
    <xf numFmtId="178" fontId="29" fillId="0" borderId="0" xfId="740" applyNumberFormat="1" applyFont="1" applyAlignment="1"/>
    <xf numFmtId="178" fontId="31" fillId="0" borderId="0" xfId="740" quotePrefix="1" applyNumberFormat="1" applyFont="1" applyAlignment="1">
      <alignment horizontal="right"/>
    </xf>
    <xf numFmtId="0" fontId="73" fillId="33" borderId="0" xfId="740" applyFont="1" applyFill="1" applyAlignment="1">
      <alignment horizontal="right"/>
    </xf>
    <xf numFmtId="165" fontId="89" fillId="0" borderId="0" xfId="740" applyNumberFormat="1" applyFont="1" applyAlignment="1"/>
    <xf numFmtId="178" fontId="31" fillId="0" borderId="0" xfId="740" applyNumberFormat="1" applyFont="1" applyAlignment="1">
      <alignment horizontal="center"/>
    </xf>
    <xf numFmtId="178" fontId="31" fillId="0" borderId="0" xfId="740" applyNumberFormat="1" applyFont="1" applyBorder="1" applyAlignment="1"/>
    <xf numFmtId="178" fontId="31" fillId="0" borderId="0" xfId="740" applyNumberFormat="1" applyFont="1" applyBorder="1" applyAlignment="1">
      <alignment horizontal="center"/>
    </xf>
    <xf numFmtId="180" fontId="31" fillId="0" borderId="70" xfId="740" quotePrefix="1" applyNumberFormat="1" applyFont="1" applyBorder="1" applyAlignment="1">
      <alignment horizontal="center"/>
    </xf>
    <xf numFmtId="178" fontId="31" fillId="0" borderId="44" xfId="740" applyNumberFormat="1" applyFont="1" applyBorder="1" applyAlignment="1">
      <alignment horizontal="center"/>
    </xf>
    <xf numFmtId="178" fontId="31" fillId="0" borderId="10" xfId="740" applyNumberFormat="1" applyFont="1" applyBorder="1" applyAlignment="1">
      <alignment horizontal="center"/>
    </xf>
    <xf numFmtId="180" fontId="31" fillId="0" borderId="10" xfId="740" quotePrefix="1" applyNumberFormat="1" applyFont="1" applyBorder="1" applyAlignment="1">
      <alignment horizontal="center"/>
    </xf>
    <xf numFmtId="178" fontId="31" fillId="0" borderId="0" xfId="740" quotePrefix="1" applyNumberFormat="1" applyFont="1" applyBorder="1" applyAlignment="1">
      <alignment horizontal="center"/>
    </xf>
    <xf numFmtId="178" fontId="58" fillId="0" borderId="0" xfId="740" applyNumberFormat="1" applyFont="1" applyAlignment="1"/>
    <xf numFmtId="178" fontId="31" fillId="0" borderId="0" xfId="740" quotePrefix="1" applyNumberFormat="1" applyFont="1" applyFill="1" applyAlignment="1">
      <alignment horizontal="left"/>
    </xf>
    <xf numFmtId="178" fontId="31" fillId="0" borderId="16" xfId="740" applyNumberFormat="1" applyFont="1" applyBorder="1" applyAlignment="1">
      <alignment horizontal="right"/>
    </xf>
    <xf numFmtId="178" fontId="31" fillId="0" borderId="16" xfId="740" applyNumberFormat="1" applyFont="1" applyFill="1" applyBorder="1" applyAlignment="1">
      <alignment horizontal="right"/>
    </xf>
    <xf numFmtId="178" fontId="31" fillId="0" borderId="0" xfId="740" applyNumberFormat="1" applyFont="1" applyFill="1" applyAlignment="1">
      <alignment horizontal="center"/>
    </xf>
    <xf numFmtId="178" fontId="58" fillId="0" borderId="0" xfId="740" applyNumberFormat="1" applyFont="1" applyFill="1" applyAlignment="1"/>
    <xf numFmtId="178" fontId="89" fillId="0" borderId="0" xfId="740" applyNumberFormat="1" applyFont="1" applyAlignment="1"/>
    <xf numFmtId="178" fontId="89" fillId="0" borderId="0" xfId="740" applyNumberFormat="1" applyFont="1" applyFill="1" applyAlignment="1"/>
    <xf numFmtId="165" fontId="89" fillId="0" borderId="0" xfId="740" applyNumberFormat="1" applyFont="1" applyFill="1" applyAlignment="1"/>
    <xf numFmtId="178" fontId="31" fillId="0" borderId="0" xfId="740" applyNumberFormat="1" applyFont="1" applyFill="1" applyAlignment="1"/>
    <xf numFmtId="0" fontId="91" fillId="0" borderId="0" xfId="740" applyFont="1"/>
    <xf numFmtId="178" fontId="31" fillId="0" borderId="16" xfId="740" applyNumberFormat="1" applyFont="1" applyBorder="1" applyAlignment="1"/>
    <xf numFmtId="178" fontId="31" fillId="0" borderId="0" xfId="740" applyNumberFormat="1" applyFont="1" applyAlignment="1">
      <alignment horizontal="left"/>
    </xf>
    <xf numFmtId="178" fontId="31" fillId="0" borderId="10" xfId="740" applyNumberFormat="1" applyFont="1" applyBorder="1" applyAlignment="1"/>
    <xf numFmtId="178" fontId="91" fillId="0" borderId="0" xfId="740" applyNumberFormat="1" applyFont="1"/>
    <xf numFmtId="178" fontId="31" fillId="0" borderId="0" xfId="740" applyNumberFormat="1" applyFont="1"/>
    <xf numFmtId="178" fontId="58" fillId="0" borderId="0" xfId="740" applyNumberFormat="1" applyFont="1" applyAlignment="1">
      <alignment horizontal="left"/>
    </xf>
    <xf numFmtId="178" fontId="31" fillId="0" borderId="16" xfId="740" applyNumberFormat="1" applyFont="1" applyFill="1" applyBorder="1" applyAlignment="1"/>
    <xf numFmtId="178" fontId="31" fillId="0" borderId="0" xfId="740" applyNumberFormat="1" applyFont="1" applyFill="1" applyBorder="1" applyAlignment="1"/>
    <xf numFmtId="178" fontId="31" fillId="0" borderId="0" xfId="740" applyNumberFormat="1" applyFont="1" applyFill="1" applyAlignment="1">
      <alignment horizontal="right"/>
    </xf>
    <xf numFmtId="181" fontId="31" fillId="0" borderId="17" xfId="740" applyNumberFormat="1" applyFont="1" applyFill="1" applyBorder="1" applyAlignment="1"/>
    <xf numFmtId="182" fontId="31" fillId="0" borderId="0" xfId="740" applyNumberFormat="1" applyFont="1" applyFill="1" applyAlignment="1">
      <alignment horizontal="right"/>
    </xf>
    <xf numFmtId="184" fontId="31" fillId="0" borderId="0" xfId="740" applyNumberFormat="1" applyFont="1" applyFill="1" applyBorder="1" applyAlignment="1"/>
    <xf numFmtId="0" fontId="54" fillId="0" borderId="0" xfId="837" applyNumberFormat="1" applyFont="1" applyAlignment="1"/>
    <xf numFmtId="0" fontId="39" fillId="0" borderId="0" xfId="837" applyNumberFormat="1" applyFont="1" applyAlignment="1"/>
    <xf numFmtId="0" fontId="40" fillId="0" borderId="0" xfId="837" applyNumberFormat="1" applyFont="1" applyAlignment="1"/>
    <xf numFmtId="0" fontId="49" fillId="0" borderId="0" xfId="837" applyNumberFormat="1" applyFont="1" applyAlignment="1"/>
    <xf numFmtId="0" fontId="54" fillId="0" borderId="0" xfId="837" applyNumberFormat="1" applyFont="1" applyAlignment="1">
      <alignment horizontal="right"/>
    </xf>
    <xf numFmtId="0" fontId="49" fillId="0" borderId="0" xfId="837" applyFont="1"/>
    <xf numFmtId="0" fontId="54" fillId="0" borderId="0" xfId="837" quotePrefix="1" applyNumberFormat="1" applyFont="1" applyAlignment="1">
      <alignment horizontal="left"/>
    </xf>
    <xf numFmtId="0" fontId="54" fillId="0" borderId="0" xfId="837" applyNumberFormat="1" applyFont="1" applyAlignment="1">
      <alignment horizontal="center"/>
    </xf>
    <xf numFmtId="0" fontId="92" fillId="0" borderId="0" xfId="837" applyNumberFormat="1" applyFont="1" applyAlignment="1">
      <alignment horizontal="center"/>
    </xf>
    <xf numFmtId="185" fontId="54" fillId="0" borderId="0" xfId="837" applyNumberFormat="1" applyFont="1" applyAlignment="1">
      <alignment horizontal="center"/>
    </xf>
    <xf numFmtId="180" fontId="54" fillId="0" borderId="0" xfId="837" applyNumberFormat="1" applyFont="1" applyAlignment="1">
      <alignment horizontal="center"/>
    </xf>
    <xf numFmtId="0" fontId="50" fillId="0" borderId="21" xfId="837" applyNumberFormat="1" applyFont="1" applyBorder="1" applyAlignment="1"/>
    <xf numFmtId="0" fontId="49" fillId="0" borderId="21" xfId="837" applyNumberFormat="1" applyFont="1" applyBorder="1" applyAlignment="1"/>
    <xf numFmtId="0" fontId="92" fillId="0" borderId="0" xfId="837" applyNumberFormat="1" applyFont="1" applyAlignment="1"/>
    <xf numFmtId="173" fontId="49" fillId="0" borderId="0" xfId="837" applyNumberFormat="1" applyFont="1" applyAlignment="1"/>
    <xf numFmtId="0" fontId="49" fillId="0" borderId="0" xfId="837" applyNumberFormat="1" applyFont="1" applyFill="1" applyAlignment="1"/>
    <xf numFmtId="0" fontId="49" fillId="0" borderId="0" xfId="837" applyNumberFormat="1" applyFont="1" applyFill="1" applyAlignment="1">
      <alignment horizontal="right"/>
    </xf>
    <xf numFmtId="181" fontId="49" fillId="0" borderId="0" xfId="837" applyNumberFormat="1" applyFont="1" applyFill="1" applyAlignment="1">
      <alignment horizontal="right"/>
    </xf>
    <xf numFmtId="0" fontId="49" fillId="0" borderId="0" xfId="837" applyFont="1" applyFill="1"/>
    <xf numFmtId="178" fontId="49" fillId="0" borderId="0" xfId="837" applyNumberFormat="1" applyFont="1" applyFill="1" applyAlignment="1">
      <alignment horizontal="right"/>
    </xf>
    <xf numFmtId="178" fontId="49" fillId="0" borderId="0" xfId="837" applyNumberFormat="1" applyFont="1" applyFill="1" applyAlignment="1"/>
    <xf numFmtId="178" fontId="49" fillId="0" borderId="0" xfId="837" quotePrefix="1" applyNumberFormat="1" applyFont="1" applyAlignment="1">
      <alignment horizontal="right"/>
    </xf>
    <xf numFmtId="178" fontId="49" fillId="0" borderId="0" xfId="837" quotePrefix="1" applyNumberFormat="1" applyFont="1" applyFill="1" applyAlignment="1">
      <alignment horizontal="right"/>
    </xf>
    <xf numFmtId="0" fontId="49" fillId="0" borderId="0" xfId="837" quotePrefix="1" applyNumberFormat="1" applyFont="1" applyFill="1" applyAlignment="1">
      <alignment horizontal="left"/>
    </xf>
    <xf numFmtId="178" fontId="49" fillId="0" borderId="0" xfId="837" applyNumberFormat="1" applyFont="1" applyFill="1" applyBorder="1" applyAlignment="1"/>
    <xf numFmtId="178" fontId="49" fillId="0" borderId="0" xfId="837" applyNumberFormat="1" applyFont="1" applyFill="1" applyBorder="1" applyAlignment="1">
      <alignment horizontal="right"/>
    </xf>
    <xf numFmtId="178" fontId="54" fillId="0" borderId="16" xfId="837" applyNumberFormat="1" applyFont="1" applyBorder="1" applyAlignment="1">
      <alignment horizontal="right"/>
    </xf>
    <xf numFmtId="178" fontId="54" fillId="0" borderId="0" xfId="837" applyNumberFormat="1" applyFont="1" applyBorder="1" applyAlignment="1">
      <alignment horizontal="right"/>
    </xf>
    <xf numFmtId="178" fontId="54" fillId="0" borderId="0" xfId="837" applyNumberFormat="1" applyFont="1" applyAlignment="1">
      <alignment horizontal="right"/>
    </xf>
    <xf numFmtId="186" fontId="54" fillId="0" borderId="0" xfId="837" applyNumberFormat="1" applyFont="1" applyAlignment="1"/>
    <xf numFmtId="186" fontId="49" fillId="0" borderId="21" xfId="837" applyNumberFormat="1" applyFont="1" applyBorder="1" applyAlignment="1"/>
    <xf numFmtId="186" fontId="49" fillId="0" borderId="0" xfId="837" applyNumberFormat="1" applyFont="1" applyAlignment="1"/>
    <xf numFmtId="186" fontId="49" fillId="0" borderId="0" xfId="837" applyNumberFormat="1" applyFont="1" applyAlignment="1">
      <alignment horizontal="right"/>
    </xf>
    <xf numFmtId="178" fontId="49" fillId="0" borderId="0" xfId="837" applyNumberFormat="1" applyFont="1" applyFill="1" applyAlignment="1">
      <alignment horizontal="center"/>
    </xf>
    <xf numFmtId="182" fontId="54" fillId="0" borderId="0" xfId="837" applyNumberFormat="1" applyFont="1" applyAlignment="1"/>
    <xf numFmtId="186" fontId="49" fillId="0" borderId="21" xfId="837" applyNumberFormat="1" applyFont="1" applyBorder="1" applyAlignment="1">
      <alignment horizontal="right"/>
    </xf>
    <xf numFmtId="186" fontId="49" fillId="0" borderId="0" xfId="837" applyNumberFormat="1" applyFont="1" applyBorder="1" applyAlignment="1">
      <alignment horizontal="right"/>
    </xf>
    <xf numFmtId="0" fontId="49" fillId="0" borderId="0" xfId="837" applyNumberFormat="1" applyFont="1" applyAlignment="1">
      <alignment horizontal="right"/>
    </xf>
    <xf numFmtId="186" fontId="49" fillId="0" borderId="37" xfId="837" applyNumberFormat="1" applyFont="1" applyBorder="1" applyAlignment="1"/>
    <xf numFmtId="182" fontId="49" fillId="0" borderId="0" xfId="837" applyNumberFormat="1" applyFont="1" applyAlignment="1"/>
    <xf numFmtId="0" fontId="26" fillId="0" borderId="0" xfId="837" quotePrefix="1" applyNumberFormat="1" applyFont="1" applyAlignment="1">
      <alignment horizontal="left"/>
    </xf>
    <xf numFmtId="0" fontId="66" fillId="0" borderId="0" xfId="837" applyNumberFormat="1" applyFont="1" applyAlignment="1"/>
    <xf numFmtId="165" fontId="66" fillId="0" borderId="0" xfId="837" applyNumberFormat="1" applyFont="1" applyAlignment="1"/>
    <xf numFmtId="39" fontId="66" fillId="0" borderId="0" xfId="837" applyNumberFormat="1" applyFont="1" applyAlignment="1"/>
    <xf numFmtId="39" fontId="66" fillId="0" borderId="0" xfId="837" applyNumberFormat="1" applyFont="1" applyAlignment="1">
      <alignment horizontal="left"/>
    </xf>
    <xf numFmtId="166" fontId="66" fillId="0" borderId="0" xfId="837" applyNumberFormat="1" applyFont="1" applyAlignment="1"/>
    <xf numFmtId="177" fontId="66" fillId="0" borderId="0" xfId="837" applyNumberFormat="1" applyFont="1" applyAlignment="1"/>
    <xf numFmtId="186" fontId="49" fillId="0" borderId="0" xfId="837" quotePrefix="1" applyNumberFormat="1" applyFont="1" applyAlignment="1">
      <alignment horizontal="center"/>
    </xf>
    <xf numFmtId="173" fontId="53" fillId="0" borderId="0" xfId="837" applyNumberFormat="1" applyFont="1" applyFill="1" applyAlignment="1"/>
    <xf numFmtId="0" fontId="54" fillId="0" borderId="0" xfId="837" applyNumberFormat="1" applyFont="1" applyFill="1" applyAlignment="1"/>
    <xf numFmtId="0" fontId="31" fillId="0" borderId="0" xfId="837" applyNumberFormat="1" applyFont="1" applyFill="1" applyAlignment="1"/>
    <xf numFmtId="173" fontId="26" fillId="0" borderId="0" xfId="837" applyNumberFormat="1" applyFont="1" applyFill="1" applyAlignment="1"/>
    <xf numFmtId="0" fontId="54" fillId="0" borderId="0" xfId="837" applyNumberFormat="1" applyFont="1" applyFill="1" applyAlignment="1">
      <alignment horizontal="right"/>
    </xf>
    <xf numFmtId="173" fontId="49" fillId="0" borderId="0" xfId="837" applyNumberFormat="1" applyFont="1" applyFill="1" applyAlignment="1"/>
    <xf numFmtId="0" fontId="31" fillId="0" borderId="0" xfId="837" applyNumberFormat="1" applyFont="1" applyFill="1" applyAlignment="1">
      <alignment horizontal="right"/>
    </xf>
    <xf numFmtId="0" fontId="54" fillId="0" borderId="0" xfId="837" quotePrefix="1" applyNumberFormat="1" applyFont="1" applyFill="1" applyAlignment="1">
      <alignment horizontal="left"/>
    </xf>
    <xf numFmtId="0" fontId="92" fillId="0" borderId="0" xfId="837" applyNumberFormat="1" applyFont="1" applyFill="1" applyAlignment="1"/>
    <xf numFmtId="182" fontId="26" fillId="0" borderId="0" xfId="837" applyNumberFormat="1" applyFont="1" applyFill="1" applyBorder="1" applyAlignment="1"/>
    <xf numFmtId="0" fontId="26" fillId="0" borderId="0" xfId="837" applyNumberFormat="1" applyFont="1" applyFill="1" applyAlignment="1"/>
    <xf numFmtId="173" fontId="49" fillId="0" borderId="0" xfId="837" applyNumberFormat="1" applyFont="1" applyFill="1" applyBorder="1" applyAlignment="1"/>
    <xf numFmtId="165" fontId="49" fillId="0" borderId="0" xfId="837" applyNumberFormat="1" applyFont="1" applyFill="1" applyBorder="1" applyAlignment="1"/>
    <xf numFmtId="182" fontId="26" fillId="0" borderId="0" xfId="837" applyNumberFormat="1" applyFont="1" applyFill="1" applyAlignment="1"/>
    <xf numFmtId="182" fontId="31" fillId="0" borderId="0" xfId="837" applyNumberFormat="1" applyFont="1" applyFill="1" applyAlignment="1"/>
    <xf numFmtId="0" fontId="92" fillId="0" borderId="0" xfId="837" applyNumberFormat="1" applyFont="1" applyFill="1" applyBorder="1" applyAlignment="1"/>
    <xf numFmtId="173" fontId="31" fillId="0" borderId="0" xfId="837" applyNumberFormat="1" applyFont="1" applyFill="1" applyAlignment="1"/>
    <xf numFmtId="173" fontId="54" fillId="0" borderId="0" xfId="837" applyNumberFormat="1" applyFont="1" applyFill="1" applyAlignment="1"/>
    <xf numFmtId="182" fontId="26" fillId="0" borderId="0" xfId="837" quotePrefix="1" applyNumberFormat="1" applyFont="1" applyFill="1" applyAlignment="1">
      <alignment horizontal="left"/>
    </xf>
    <xf numFmtId="165" fontId="49" fillId="0" borderId="0" xfId="837" applyNumberFormat="1" applyFont="1" applyFill="1" applyAlignment="1"/>
    <xf numFmtId="173" fontId="54" fillId="0" borderId="0" xfId="837" applyNumberFormat="1" applyFont="1" applyFill="1" applyAlignment="1">
      <alignment horizontal="centerContinuous"/>
    </xf>
    <xf numFmtId="173" fontId="54" fillId="0" borderId="0" xfId="837" applyNumberFormat="1" applyFont="1" applyFill="1" applyAlignment="1">
      <alignment horizontal="center"/>
    </xf>
    <xf numFmtId="0" fontId="92" fillId="0" borderId="0" xfId="837" applyNumberFormat="1" applyFont="1" applyFill="1" applyAlignment="1">
      <alignment horizontal="center"/>
    </xf>
    <xf numFmtId="0" fontId="54" fillId="0" borderId="0" xfId="837" applyNumberFormat="1" applyFont="1" applyFill="1" applyBorder="1" applyAlignment="1">
      <alignment horizontal="center"/>
    </xf>
    <xf numFmtId="173" fontId="49" fillId="0" borderId="0" xfId="837" applyNumberFormat="1" applyFont="1" applyFill="1" applyAlignment="1">
      <alignment horizontal="right"/>
    </xf>
    <xf numFmtId="177" fontId="49" fillId="0" borderId="0" xfId="837" applyNumberFormat="1" applyFont="1" applyFill="1" applyAlignment="1"/>
    <xf numFmtId="173" fontId="49" fillId="0" borderId="0" xfId="837" applyNumberFormat="1" applyFont="1" applyFill="1" applyAlignment="1" applyProtection="1">
      <protection locked="0"/>
    </xf>
    <xf numFmtId="177" fontId="49" fillId="0" borderId="0" xfId="837" applyNumberFormat="1" applyFont="1" applyFill="1" applyAlignment="1" applyProtection="1">
      <protection locked="0"/>
    </xf>
    <xf numFmtId="173" fontId="49" fillId="0" borderId="0" xfId="837" applyNumberFormat="1" applyFont="1" applyFill="1" applyAlignment="1">
      <alignment horizontal="center"/>
    </xf>
    <xf numFmtId="177" fontId="49" fillId="0" borderId="0" xfId="837" applyNumberFormat="1" applyFont="1" applyFill="1" applyAlignment="1" applyProtection="1">
      <alignment horizontal="right"/>
      <protection locked="0"/>
    </xf>
    <xf numFmtId="177" fontId="49" fillId="0" borderId="0" xfId="837" applyNumberFormat="1" applyFont="1" applyFill="1" applyAlignment="1">
      <alignment horizontal="center"/>
    </xf>
    <xf numFmtId="0" fontId="50" fillId="0" borderId="0" xfId="837" applyNumberFormat="1" applyFont="1" applyFill="1" applyAlignment="1"/>
    <xf numFmtId="182" fontId="54" fillId="0" borderId="0" xfId="837" applyNumberFormat="1" applyFont="1" applyAlignment="1">
      <alignment horizontal="centerContinuous"/>
    </xf>
    <xf numFmtId="182" fontId="29" fillId="0" borderId="0" xfId="837" applyNumberFormat="1" applyFont="1" applyAlignment="1"/>
    <xf numFmtId="182" fontId="54" fillId="0" borderId="0" xfId="837" quotePrefix="1" applyNumberFormat="1" applyFont="1" applyAlignment="1">
      <alignment horizontal="left"/>
    </xf>
    <xf numFmtId="182" fontId="54" fillId="0" borderId="0" xfId="837" applyNumberFormat="1" applyFont="1" applyAlignment="1">
      <alignment horizontal="center"/>
    </xf>
    <xf numFmtId="182" fontId="92" fillId="0" borderId="0" xfId="837" applyNumberFormat="1" applyFont="1" applyAlignment="1">
      <alignment horizontal="center"/>
    </xf>
    <xf numFmtId="182" fontId="54" fillId="0" borderId="21" xfId="837" applyNumberFormat="1" applyFont="1" applyBorder="1" applyAlignment="1">
      <alignment horizontal="center"/>
    </xf>
    <xf numFmtId="182" fontId="54" fillId="0" borderId="21" xfId="837" quotePrefix="1" applyNumberFormat="1" applyFont="1" applyBorder="1" applyAlignment="1">
      <alignment horizontal="fill"/>
    </xf>
    <xf numFmtId="182" fontId="92" fillId="0" borderId="0" xfId="837" applyNumberFormat="1" applyFont="1" applyAlignment="1"/>
    <xf numFmtId="182" fontId="49" fillId="0" borderId="0" xfId="837" applyNumberFormat="1" applyFont="1" applyAlignment="1">
      <alignment horizontal="left"/>
    </xf>
    <xf numFmtId="181" fontId="49" fillId="0" borderId="0" xfId="837" applyNumberFormat="1" applyFont="1" applyAlignment="1">
      <alignment horizontal="right"/>
    </xf>
    <xf numFmtId="182" fontId="49" fillId="0" borderId="0" xfId="837" quotePrefix="1" applyNumberFormat="1" applyFont="1" applyAlignment="1">
      <alignment horizontal="left"/>
    </xf>
    <xf numFmtId="178" fontId="49" fillId="0" borderId="0" xfId="837" applyNumberFormat="1" applyFont="1" applyAlignment="1"/>
    <xf numFmtId="178" fontId="49" fillId="0" borderId="0" xfId="837" applyNumberFormat="1" applyFont="1" applyBorder="1" applyAlignment="1">
      <alignment horizontal="right"/>
    </xf>
    <xf numFmtId="182" fontId="54" fillId="0" borderId="0" xfId="837" applyNumberFormat="1" applyFont="1" applyAlignment="1">
      <alignment horizontal="left"/>
    </xf>
    <xf numFmtId="181" fontId="54" fillId="0" borderId="49" xfId="837" applyNumberFormat="1" applyFont="1" applyBorder="1" applyAlignment="1">
      <alignment horizontal="right"/>
    </xf>
    <xf numFmtId="181" fontId="54" fillId="0" borderId="0" xfId="837" applyNumberFormat="1" applyFont="1" applyAlignment="1">
      <alignment horizontal="right"/>
    </xf>
    <xf numFmtId="182" fontId="30" fillId="0" borderId="0" xfId="837" applyNumberFormat="1" applyFont="1" applyAlignment="1"/>
    <xf numFmtId="182" fontId="49" fillId="0" borderId="0" xfId="837" applyNumberFormat="1" applyFont="1" applyBorder="1" applyAlignment="1"/>
    <xf numFmtId="182" fontId="92" fillId="0" borderId="0" xfId="837" quotePrefix="1" applyNumberFormat="1" applyFont="1" applyAlignment="1">
      <alignment horizontal="left"/>
    </xf>
    <xf numFmtId="182" fontId="29" fillId="0" borderId="0" xfId="837" applyNumberFormat="1" applyFont="1" applyAlignment="1">
      <alignment horizontal="left" vertical="top" wrapText="1"/>
    </xf>
    <xf numFmtId="0" fontId="26" fillId="0" borderId="0" xfId="837" applyBorder="1" applyAlignment="1"/>
    <xf numFmtId="182" fontId="29" fillId="0" borderId="0" xfId="837" applyNumberFormat="1" applyFont="1" applyBorder="1" applyAlignment="1">
      <alignment horizontal="left" vertical="top" wrapText="1"/>
    </xf>
    <xf numFmtId="182" fontId="29" fillId="0" borderId="0" xfId="837" quotePrefix="1" applyNumberFormat="1" applyFont="1" applyBorder="1" applyAlignment="1">
      <alignment horizontal="left" wrapText="1"/>
    </xf>
    <xf numFmtId="182" fontId="29" fillId="0" borderId="0" xfId="837" applyNumberFormat="1" applyFont="1" applyBorder="1" applyAlignment="1"/>
    <xf numFmtId="182" fontId="29" fillId="0" borderId="0" xfId="837" applyNumberFormat="1" applyFont="1" applyBorder="1" applyAlignment="1">
      <alignment horizontal="right"/>
    </xf>
    <xf numFmtId="39" fontId="29" fillId="0" borderId="0" xfId="837" applyNumberFormat="1" applyFont="1" applyBorder="1" applyAlignment="1"/>
    <xf numFmtId="39" fontId="29" fillId="0" borderId="0" xfId="837" applyNumberFormat="1" applyFont="1" applyAlignment="1"/>
    <xf numFmtId="182" fontId="29" fillId="0" borderId="0" xfId="837" quotePrefix="1" applyNumberFormat="1" applyFont="1" applyBorder="1" applyAlignment="1">
      <alignment horizontal="left"/>
    </xf>
    <xf numFmtId="39" fontId="29" fillId="0" borderId="0" xfId="837" quotePrefix="1" applyNumberFormat="1" applyFont="1" applyBorder="1" applyAlignment="1">
      <alignment horizontal="center"/>
    </xf>
    <xf numFmtId="39" fontId="29" fillId="0" borderId="0" xfId="837" quotePrefix="1" applyNumberFormat="1" applyFont="1" applyBorder="1" applyAlignment="1">
      <alignment horizontal="right"/>
    </xf>
    <xf numFmtId="182" fontId="30" fillId="0" borderId="0" xfId="837" quotePrefix="1" applyNumberFormat="1" applyFont="1" applyBorder="1" applyAlignment="1">
      <alignment horizontal="left"/>
    </xf>
    <xf numFmtId="182" fontId="29" fillId="0" borderId="0" xfId="837" applyNumberFormat="1" applyFont="1" applyBorder="1" applyAlignment="1">
      <alignment horizontal="left"/>
    </xf>
    <xf numFmtId="39" fontId="30" fillId="0" borderId="0" xfId="837" quotePrefix="1" applyNumberFormat="1" applyFont="1" applyBorder="1" applyAlignment="1">
      <alignment horizontal="center"/>
    </xf>
    <xf numFmtId="39" fontId="30" fillId="0" borderId="0" xfId="837" applyNumberFormat="1" applyFont="1" applyBorder="1" applyAlignment="1"/>
    <xf numFmtId="41" fontId="26" fillId="0" borderId="0" xfId="841" applyNumberFormat="1" applyFont="1" applyFill="1"/>
    <xf numFmtId="41" fontId="26" fillId="0" borderId="0" xfId="841" applyNumberFormat="1" applyFont="1" applyFill="1" applyBorder="1" applyAlignment="1"/>
    <xf numFmtId="41" fontId="26" fillId="0" borderId="0" xfId="841" applyNumberFormat="1" applyFont="1" applyFill="1" applyAlignment="1">
      <alignment horizontal="right"/>
    </xf>
    <xf numFmtId="41" fontId="26" fillId="0" borderId="0" xfId="841" quotePrefix="1" applyNumberFormat="1" applyFont="1" applyFill="1" applyAlignment="1">
      <alignment horizontal="center"/>
    </xf>
    <xf numFmtId="165" fontId="29" fillId="0" borderId="0" xfId="841" applyNumberFormat="1" applyFont="1" applyAlignment="1"/>
    <xf numFmtId="165" fontId="98" fillId="0" borderId="0" xfId="841" applyNumberFormat="1" applyFont="1" applyAlignment="1">
      <alignment horizontal="right"/>
    </xf>
    <xf numFmtId="39" fontId="29" fillId="0" borderId="0" xfId="841" applyNumberFormat="1" applyFont="1" applyAlignment="1"/>
    <xf numFmtId="40" fontId="29" fillId="0" borderId="0" xfId="841" applyNumberFormat="1" applyFont="1" applyAlignment="1"/>
    <xf numFmtId="165" fontId="53" fillId="0" borderId="0" xfId="841" applyNumberFormat="1" applyFont="1" applyAlignment="1"/>
    <xf numFmtId="40" fontId="26" fillId="0" borderId="0" xfId="841" applyNumberFormat="1" applyFont="1" applyAlignment="1">
      <alignment horizontal="center"/>
    </xf>
    <xf numFmtId="5" fontId="31" fillId="0" borderId="0" xfId="841" applyNumberFormat="1" applyFont="1" applyAlignment="1"/>
    <xf numFmtId="40" fontId="31" fillId="0" borderId="0" xfId="841" applyNumberFormat="1" applyFont="1" applyAlignment="1"/>
    <xf numFmtId="165" fontId="63" fillId="0" borderId="0" xfId="841" applyNumberFormat="1" applyFont="1" applyAlignment="1">
      <alignment horizontal="right"/>
    </xf>
    <xf numFmtId="0" fontId="55" fillId="0" borderId="0" xfId="841" quotePrefix="1" applyNumberFormat="1" applyFont="1" applyAlignment="1">
      <alignment horizontal="left"/>
    </xf>
    <xf numFmtId="0" fontId="54" fillId="0" borderId="0" xfId="841" applyNumberFormat="1" applyFont="1" applyAlignment="1"/>
    <xf numFmtId="40" fontId="99" fillId="0" borderId="0" xfId="841" applyNumberFormat="1" applyFont="1" applyAlignment="1">
      <alignment horizontal="center"/>
    </xf>
    <xf numFmtId="40" fontId="26" fillId="0" borderId="0" xfId="841" quotePrefix="1" applyNumberFormat="1" applyFont="1" applyAlignment="1">
      <alignment horizontal="center"/>
    </xf>
    <xf numFmtId="40" fontId="31" fillId="0" borderId="0" xfId="841" quotePrefix="1" applyNumberFormat="1" applyFont="1" applyBorder="1" applyAlignment="1">
      <alignment horizontal="left"/>
    </xf>
    <xf numFmtId="40" fontId="31" fillId="0" borderId="0" xfId="841" applyNumberFormat="1" applyFont="1" applyBorder="1" applyAlignment="1">
      <alignment horizontal="left"/>
    </xf>
    <xf numFmtId="165" fontId="26" fillId="0" borderId="0" xfId="841" applyNumberFormat="1" applyFont="1" applyAlignment="1"/>
    <xf numFmtId="39" fontId="31" fillId="0" borderId="0" xfId="841" quotePrefix="1" applyNumberFormat="1" applyFont="1" applyAlignment="1">
      <alignment horizontal="center"/>
    </xf>
    <xf numFmtId="40" fontId="31" fillId="0" borderId="0" xfId="841" applyNumberFormat="1" applyFont="1" applyAlignment="1">
      <alignment horizontal="center"/>
    </xf>
    <xf numFmtId="40" fontId="31" fillId="0" borderId="0" xfId="841" quotePrefix="1" applyNumberFormat="1" applyFont="1" applyAlignment="1">
      <alignment horizontal="center"/>
    </xf>
    <xf numFmtId="40" fontId="31" fillId="0" borderId="0" xfId="841" applyNumberFormat="1" applyFont="1" applyBorder="1" applyAlignment="1">
      <alignment horizontal="center"/>
    </xf>
    <xf numFmtId="39" fontId="31" fillId="0" borderId="0" xfId="841" applyNumberFormat="1" applyFont="1" applyAlignment="1">
      <alignment horizontal="center"/>
    </xf>
    <xf numFmtId="39" fontId="31" fillId="0" borderId="0" xfId="841" applyNumberFormat="1" applyFont="1" applyBorder="1" applyAlignment="1">
      <alignment horizontal="center"/>
    </xf>
    <xf numFmtId="37" fontId="31" fillId="0" borderId="0" xfId="841" applyNumberFormat="1" applyFont="1" applyFill="1" applyBorder="1" applyAlignment="1"/>
    <xf numFmtId="187" fontId="31" fillId="0" borderId="0" xfId="841" applyNumberFormat="1" applyFont="1" applyBorder="1" applyAlignment="1">
      <alignment horizontal="center"/>
    </xf>
    <xf numFmtId="187" fontId="31" fillId="0" borderId="0" xfId="841" quotePrefix="1" applyNumberFormat="1" applyFont="1" applyBorder="1" applyAlignment="1">
      <alignment horizontal="center"/>
    </xf>
    <xf numFmtId="39" fontId="26" fillId="0" borderId="21" xfId="841" applyNumberFormat="1" applyFont="1" applyBorder="1" applyAlignment="1"/>
    <xf numFmtId="39" fontId="26" fillId="0" borderId="0" xfId="841" applyNumberFormat="1" applyFont="1" applyBorder="1" applyAlignment="1"/>
    <xf numFmtId="40" fontId="26" fillId="0" borderId="0" xfId="841" applyNumberFormat="1" applyFont="1" applyAlignment="1"/>
    <xf numFmtId="165" fontId="53" fillId="0" borderId="0" xfId="841" applyNumberFormat="1" applyFont="1" applyBorder="1" applyAlignment="1"/>
    <xf numFmtId="42" fontId="31" fillId="0" borderId="0" xfId="841" applyNumberFormat="1" applyFont="1" applyAlignment="1"/>
    <xf numFmtId="42" fontId="31" fillId="0" borderId="0" xfId="841" applyNumberFormat="1" applyFont="1" applyBorder="1" applyAlignment="1"/>
    <xf numFmtId="42" fontId="26" fillId="0" borderId="0" xfId="841" applyNumberFormat="1" applyFont="1" applyAlignment="1"/>
    <xf numFmtId="42" fontId="31" fillId="0" borderId="0" xfId="841" applyNumberFormat="1" applyFont="1" applyFill="1" applyBorder="1" applyAlignment="1"/>
    <xf numFmtId="37" fontId="31" fillId="0" borderId="0" xfId="841" applyNumberFormat="1" applyFont="1" applyAlignment="1"/>
    <xf numFmtId="165" fontId="63" fillId="0" borderId="0" xfId="841" applyNumberFormat="1" applyFont="1" applyAlignment="1"/>
    <xf numFmtId="0" fontId="26" fillId="0" borderId="0" xfId="841" applyNumberFormat="1" applyFont="1" applyAlignment="1"/>
    <xf numFmtId="37" fontId="26" fillId="0" borderId="0" xfId="841" applyNumberFormat="1" applyFont="1" applyAlignment="1"/>
    <xf numFmtId="37" fontId="26" fillId="0" borderId="0" xfId="841" applyNumberFormat="1" applyFont="1" applyBorder="1" applyAlignment="1"/>
    <xf numFmtId="0" fontId="31" fillId="0" borderId="0" xfId="841" applyNumberFormat="1" applyFont="1" applyAlignment="1"/>
    <xf numFmtId="41" fontId="26" fillId="0" borderId="0" xfId="841" applyNumberFormat="1" applyFont="1" applyAlignment="1"/>
    <xf numFmtId="41" fontId="26" fillId="0" borderId="0" xfId="841" applyNumberFormat="1" applyFont="1" applyBorder="1" applyAlignment="1"/>
    <xf numFmtId="0" fontId="26" fillId="0" borderId="0" xfId="841" applyNumberFormat="1" applyFont="1" applyAlignment="1">
      <alignment horizontal="left"/>
    </xf>
    <xf numFmtId="41" fontId="26" fillId="0" borderId="0" xfId="841" quotePrefix="1" applyNumberFormat="1" applyFont="1" applyAlignment="1">
      <alignment horizontal="center"/>
    </xf>
    <xf numFmtId="41" fontId="26" fillId="0" borderId="0" xfId="841" quotePrefix="1" applyNumberFormat="1" applyFont="1" applyBorder="1" applyAlignment="1">
      <alignment horizontal="center"/>
    </xf>
    <xf numFmtId="41" fontId="26" fillId="0" borderId="0" xfId="841" applyNumberFormat="1" applyFont="1" applyAlignment="1">
      <alignment horizontal="center"/>
    </xf>
    <xf numFmtId="41" fontId="26" fillId="0" borderId="0" xfId="841" applyNumberFormat="1" applyFont="1" applyBorder="1" applyAlignment="1">
      <alignment horizontal="right"/>
    </xf>
    <xf numFmtId="41" fontId="26" fillId="0" borderId="0" xfId="841" applyNumberFormat="1" applyFont="1" applyAlignment="1">
      <alignment horizontal="right"/>
    </xf>
    <xf numFmtId="41" fontId="26" fillId="0" borderId="0" xfId="841" quotePrefix="1" applyNumberFormat="1" applyFont="1" applyAlignment="1"/>
    <xf numFmtId="41" fontId="26" fillId="0" borderId="0" xfId="841" quotePrefix="1" applyNumberFormat="1" applyFont="1" applyAlignment="1">
      <alignment horizontal="right"/>
    </xf>
    <xf numFmtId="41" fontId="31" fillId="0" borderId="16" xfId="841" applyNumberFormat="1" applyFont="1" applyBorder="1" applyAlignment="1"/>
    <xf numFmtId="41" fontId="31" fillId="0" borderId="0" xfId="841" applyNumberFormat="1" applyFont="1" applyBorder="1" applyAlignment="1"/>
    <xf numFmtId="41" fontId="31" fillId="0" borderId="0" xfId="841" applyNumberFormat="1" applyFont="1" applyAlignment="1"/>
    <xf numFmtId="41" fontId="31" fillId="0" borderId="16" xfId="841" applyNumberFormat="1" applyFont="1" applyFill="1" applyBorder="1" applyAlignment="1"/>
    <xf numFmtId="41" fontId="31" fillId="0" borderId="0" xfId="841" applyNumberFormat="1" applyFont="1" applyFill="1" applyBorder="1" applyAlignment="1"/>
    <xf numFmtId="0" fontId="31" fillId="0" borderId="0" xfId="841" applyNumberFormat="1" applyFont="1" applyFill="1" applyAlignment="1"/>
    <xf numFmtId="41" fontId="26" fillId="0" borderId="0" xfId="841" applyNumberFormat="1" applyFont="1" applyFill="1" applyAlignment="1"/>
    <xf numFmtId="37" fontId="26" fillId="0" borderId="0" xfId="841" applyNumberFormat="1" applyFont="1" applyFill="1" applyAlignment="1"/>
    <xf numFmtId="41" fontId="26" fillId="0" borderId="0" xfId="841" quotePrefix="1" applyNumberFormat="1" applyFont="1" applyFill="1" applyAlignment="1"/>
    <xf numFmtId="41" fontId="26" fillId="0" borderId="0" xfId="841" quotePrefix="1" applyNumberFormat="1" applyFont="1" applyFill="1" applyAlignment="1">
      <alignment horizontal="right"/>
    </xf>
    <xf numFmtId="0" fontId="26" fillId="0" borderId="0" xfId="841" applyNumberFormat="1" applyFont="1" applyFill="1" applyAlignment="1">
      <alignment horizontal="left"/>
    </xf>
    <xf numFmtId="0" fontId="31" fillId="0" borderId="0" xfId="841" applyNumberFormat="1" applyFont="1" applyFill="1" applyAlignment="1">
      <alignment horizontal="left"/>
    </xf>
    <xf numFmtId="41" fontId="26" fillId="0" borderId="0" xfId="841" quotePrefix="1" applyNumberFormat="1" applyFont="1" applyFill="1" applyBorder="1" applyAlignment="1">
      <alignment horizontal="center"/>
    </xf>
    <xf numFmtId="41" fontId="53" fillId="0" borderId="0" xfId="841" applyNumberFormat="1" applyFont="1" applyAlignment="1"/>
    <xf numFmtId="41" fontId="31" fillId="0" borderId="16" xfId="841" quotePrefix="1" applyNumberFormat="1" applyFont="1" applyBorder="1" applyAlignment="1"/>
    <xf numFmtId="41" fontId="26" fillId="0" borderId="20" xfId="841" quotePrefix="1" applyNumberFormat="1" applyFont="1" applyBorder="1" applyAlignment="1">
      <alignment horizontal="center"/>
    </xf>
    <xf numFmtId="41" fontId="26" fillId="0" borderId="20" xfId="841" quotePrefix="1" applyNumberFormat="1" applyFont="1" applyBorder="1" applyAlignment="1">
      <alignment horizontal="right"/>
    </xf>
    <xf numFmtId="41" fontId="26" fillId="0" borderId="20" xfId="841" applyNumberFormat="1" applyFont="1" applyBorder="1"/>
    <xf numFmtId="41" fontId="26" fillId="0" borderId="0" xfId="841" quotePrefix="1" applyNumberFormat="1" applyFont="1" applyBorder="1" applyAlignment="1">
      <alignment horizontal="right"/>
    </xf>
    <xf numFmtId="41" fontId="31" fillId="0" borderId="10" xfId="841" applyNumberFormat="1" applyFont="1" applyBorder="1" applyAlignment="1"/>
    <xf numFmtId="37" fontId="26" fillId="0" borderId="20" xfId="841" applyNumberFormat="1" applyFont="1" applyBorder="1" applyAlignment="1"/>
    <xf numFmtId="42" fontId="31" fillId="0" borderId="17" xfId="841" applyNumberFormat="1" applyFont="1" applyBorder="1" applyAlignment="1"/>
    <xf numFmtId="37" fontId="31" fillId="0" borderId="0" xfId="841" applyNumberFormat="1" applyFont="1" applyFill="1" applyAlignment="1"/>
    <xf numFmtId="42" fontId="31" fillId="0" borderId="0" xfId="841" applyNumberFormat="1" applyFont="1" applyFill="1" applyAlignment="1"/>
    <xf numFmtId="40" fontId="26" fillId="0" borderId="0" xfId="841" applyNumberFormat="1" applyFont="1" applyBorder="1" applyAlignment="1"/>
    <xf numFmtId="0" fontId="29" fillId="0" borderId="0" xfId="841" applyNumberFormat="1" applyFont="1" applyAlignment="1">
      <alignment horizontal="left"/>
    </xf>
    <xf numFmtId="39" fontId="26" fillId="0" borderId="0" xfId="841" applyNumberFormat="1" applyFont="1" applyAlignment="1"/>
    <xf numFmtId="0" fontId="49" fillId="0" borderId="0" xfId="841" quotePrefix="1" applyNumberFormat="1" applyFont="1" applyAlignment="1">
      <alignment horizontal="left"/>
    </xf>
    <xf numFmtId="0" fontId="26" fillId="0" borderId="0" xfId="837" applyFont="1"/>
    <xf numFmtId="39" fontId="26" fillId="0" borderId="0" xfId="837" applyNumberFormat="1" applyFont="1"/>
    <xf numFmtId="39" fontId="26" fillId="0" borderId="0" xfId="837" applyNumberFormat="1" applyFont="1" applyFill="1"/>
    <xf numFmtId="39" fontId="26" fillId="0" borderId="0" xfId="837" applyNumberFormat="1" applyFont="1" applyFill="1" applyBorder="1"/>
    <xf numFmtId="39" fontId="26" fillId="0" borderId="0" xfId="837" applyNumberFormat="1" applyFont="1" applyBorder="1"/>
    <xf numFmtId="39" fontId="79" fillId="0" borderId="0" xfId="837" applyNumberFormat="1" applyFont="1" applyBorder="1" applyAlignment="1"/>
    <xf numFmtId="39" fontId="79" fillId="0" borderId="0" xfId="837" applyNumberFormat="1" applyFont="1" applyAlignment="1"/>
    <xf numFmtId="39" fontId="54" fillId="0" borderId="0" xfId="837" applyNumberFormat="1" applyFont="1" applyBorder="1" applyAlignment="1"/>
    <xf numFmtId="39" fontId="54" fillId="0" borderId="0" xfId="837" applyNumberFormat="1" applyFont="1" applyAlignment="1"/>
    <xf numFmtId="39" fontId="26" fillId="0" borderId="0" xfId="837" applyNumberFormat="1" applyFont="1" applyBorder="1" applyAlignment="1"/>
    <xf numFmtId="0" fontId="39" fillId="0" borderId="0" xfId="837" applyNumberFormat="1" applyFont="1" applyAlignment="1">
      <alignment horizontal="left"/>
    </xf>
    <xf numFmtId="165" fontId="77" fillId="0" borderId="0" xfId="837" applyNumberFormat="1" applyFont="1" applyAlignment="1"/>
    <xf numFmtId="39" fontId="77" fillId="0" borderId="0" xfId="837" applyNumberFormat="1" applyFont="1" applyAlignment="1"/>
    <xf numFmtId="39" fontId="79" fillId="0" borderId="0" xfId="837" applyNumberFormat="1" applyFont="1" applyFill="1" applyAlignment="1"/>
    <xf numFmtId="39" fontId="79" fillId="0" borderId="0" xfId="837" applyNumberFormat="1" applyFont="1" applyFill="1" applyBorder="1" applyAlignment="1"/>
    <xf numFmtId="39" fontId="27" fillId="0" borderId="0" xfId="837" applyNumberFormat="1" applyFont="1" applyAlignment="1">
      <alignment horizontal="centerContinuous"/>
    </xf>
    <xf numFmtId="39" fontId="31" fillId="0" borderId="0" xfId="837" applyNumberFormat="1" applyFont="1" applyBorder="1" applyAlignment="1">
      <alignment horizontal="center"/>
    </xf>
    <xf numFmtId="0" fontId="26" fillId="0" borderId="0" xfId="837" applyNumberFormat="1" applyFont="1" applyAlignment="1"/>
    <xf numFmtId="39" fontId="31" fillId="0" borderId="0" xfId="837" applyNumberFormat="1" applyFont="1" applyAlignment="1">
      <alignment horizontal="center"/>
    </xf>
    <xf numFmtId="39" fontId="26" fillId="0" borderId="0" xfId="837" applyNumberFormat="1" applyFont="1" applyAlignment="1"/>
    <xf numFmtId="39" fontId="31" fillId="0" borderId="10" xfId="837" applyNumberFormat="1" applyFont="1" applyFill="1" applyBorder="1" applyAlignment="1">
      <alignment horizontal="center"/>
    </xf>
    <xf numFmtId="39" fontId="31" fillId="0" borderId="0" xfId="837" applyNumberFormat="1" applyFont="1" applyFill="1" applyAlignment="1">
      <alignment horizontal="center"/>
    </xf>
    <xf numFmtId="39" fontId="31" fillId="0" borderId="0" xfId="837" applyNumberFormat="1" applyFont="1" applyFill="1" applyBorder="1" applyAlignment="1">
      <alignment horizontal="center"/>
    </xf>
    <xf numFmtId="39" fontId="26" fillId="0" borderId="0" xfId="837" applyNumberFormat="1" applyFont="1" applyFill="1" applyBorder="1" applyAlignment="1">
      <alignment horizontal="center"/>
    </xf>
    <xf numFmtId="39" fontId="26" fillId="0" borderId="21" xfId="837" applyNumberFormat="1" applyFont="1" applyBorder="1" applyAlignment="1"/>
    <xf numFmtId="39" fontId="26" fillId="0" borderId="0" xfId="837" applyNumberFormat="1" applyFont="1" applyFill="1" applyAlignment="1"/>
    <xf numFmtId="39" fontId="26" fillId="0" borderId="21" xfId="837" applyNumberFormat="1" applyFont="1" applyFill="1" applyBorder="1" applyAlignment="1"/>
    <xf numFmtId="39" fontId="26" fillId="0" borderId="0" xfId="837" applyNumberFormat="1" applyFont="1" applyFill="1" applyBorder="1" applyAlignment="1"/>
    <xf numFmtId="0" fontId="31" fillId="0" borderId="0" xfId="837" applyNumberFormat="1" applyFont="1" applyAlignment="1"/>
    <xf numFmtId="44" fontId="31" fillId="0" borderId="0" xfId="837" applyNumberFormat="1" applyFont="1" applyAlignment="1"/>
    <xf numFmtId="44" fontId="31" fillId="0" borderId="0" xfId="837" applyNumberFormat="1" applyFont="1" applyFill="1" applyAlignment="1"/>
    <xf numFmtId="44" fontId="31" fillId="0" borderId="0" xfId="837" applyNumberFormat="1" applyFont="1" applyFill="1" applyBorder="1" applyAlignment="1"/>
    <xf numFmtId="44" fontId="31" fillId="0" borderId="22" xfId="837" applyNumberFormat="1" applyFont="1" applyBorder="1" applyAlignment="1"/>
    <xf numFmtId="39" fontId="31" fillId="0" borderId="0" xfId="837" applyNumberFormat="1" applyFont="1" applyBorder="1" applyAlignment="1"/>
    <xf numFmtId="39" fontId="31" fillId="0" borderId="0" xfId="837" applyNumberFormat="1" applyFont="1"/>
    <xf numFmtId="0" fontId="31" fillId="0" borderId="0" xfId="837" applyFont="1"/>
    <xf numFmtId="39" fontId="26" fillId="0" borderId="22" xfId="837" applyNumberFormat="1" applyFont="1" applyBorder="1" applyAlignment="1"/>
    <xf numFmtId="43" fontId="26" fillId="0" borderId="0" xfId="837" applyNumberFormat="1" applyFont="1" applyAlignment="1"/>
    <xf numFmtId="43" fontId="26" fillId="0" borderId="0" xfId="837" applyNumberFormat="1" applyFont="1" applyBorder="1" applyAlignment="1"/>
    <xf numFmtId="43" fontId="26" fillId="0" borderId="0" xfId="837" applyNumberFormat="1" applyFont="1" applyFill="1" applyAlignment="1"/>
    <xf numFmtId="43" fontId="26" fillId="0" borderId="0" xfId="837" applyNumberFormat="1" applyFont="1" applyFill="1" applyBorder="1" applyAlignment="1"/>
    <xf numFmtId="43" fontId="26" fillId="0" borderId="22" xfId="837" applyNumberFormat="1" applyFont="1" applyBorder="1" applyAlignment="1"/>
    <xf numFmtId="43" fontId="26" fillId="0" borderId="0" xfId="837" applyNumberFormat="1" applyFont="1" applyAlignment="1">
      <alignment horizontal="right"/>
    </xf>
    <xf numFmtId="0" fontId="26" fillId="0" borderId="0" xfId="837" applyFill="1" applyAlignment="1">
      <alignment wrapText="1"/>
    </xf>
    <xf numFmtId="43" fontId="26" fillId="0" borderId="10" xfId="837" applyNumberFormat="1" applyFont="1" applyFill="1" applyBorder="1" applyAlignment="1"/>
    <xf numFmtId="43" fontId="26" fillId="0" borderId="10" xfId="837" applyNumberFormat="1" applyFont="1" applyBorder="1" applyAlignment="1"/>
    <xf numFmtId="43" fontId="26" fillId="0" borderId="19" xfId="837" applyNumberFormat="1" applyFont="1" applyBorder="1" applyAlignment="1"/>
    <xf numFmtId="43" fontId="31" fillId="0" borderId="10" xfId="837" applyNumberFormat="1" applyFont="1" applyBorder="1" applyAlignment="1"/>
    <xf numFmtId="43" fontId="31" fillId="0" borderId="0" xfId="837" applyNumberFormat="1" applyFont="1" applyAlignment="1"/>
    <xf numFmtId="43" fontId="31" fillId="0" borderId="0" xfId="837" applyNumberFormat="1" applyFont="1" applyBorder="1" applyAlignment="1"/>
    <xf numFmtId="43" fontId="31" fillId="0" borderId="0" xfId="837" applyNumberFormat="1" applyFont="1" applyFill="1" applyBorder="1" applyAlignment="1"/>
    <xf numFmtId="43" fontId="31" fillId="0" borderId="22" xfId="837" applyNumberFormat="1" applyFont="1" applyBorder="1" applyAlignment="1"/>
    <xf numFmtId="39" fontId="31" fillId="0" borderId="0" xfId="837" applyNumberFormat="1" applyFont="1" applyBorder="1"/>
    <xf numFmtId="43" fontId="81" fillId="0" borderId="0" xfId="837" applyNumberFormat="1" applyFont="1" applyAlignment="1"/>
    <xf numFmtId="43" fontId="31" fillId="0" borderId="19" xfId="837" applyNumberFormat="1" applyFont="1" applyBorder="1" applyAlignment="1"/>
    <xf numFmtId="43" fontId="26" fillId="0" borderId="21" xfId="837" applyNumberFormat="1" applyFont="1" applyBorder="1" applyAlignment="1"/>
    <xf numFmtId="43" fontId="26" fillId="0" borderId="21" xfId="837" applyNumberFormat="1" applyFont="1" applyFill="1" applyBorder="1" applyAlignment="1"/>
    <xf numFmtId="0" fontId="26" fillId="0" borderId="0" xfId="837" applyFont="1" applyBorder="1"/>
    <xf numFmtId="0" fontId="26" fillId="0" borderId="0" xfId="837" quotePrefix="1" applyNumberFormat="1" applyFont="1" applyFill="1" applyAlignment="1">
      <alignment horizontal="left"/>
    </xf>
    <xf numFmtId="43" fontId="26" fillId="0" borderId="0" xfId="837" applyNumberFormat="1" applyFont="1"/>
    <xf numFmtId="0" fontId="31" fillId="0" borderId="0" xfId="837" applyFont="1" applyBorder="1"/>
    <xf numFmtId="39" fontId="26" fillId="0" borderId="19" xfId="837" applyNumberFormat="1" applyFont="1" applyBorder="1" applyAlignment="1"/>
    <xf numFmtId="44" fontId="31" fillId="0" borderId="0" xfId="837" quotePrefix="1" applyNumberFormat="1" applyFont="1" applyAlignment="1">
      <alignment horizontal="left"/>
    </xf>
    <xf numFmtId="44" fontId="31" fillId="0" borderId="19" xfId="837" applyNumberFormat="1" applyFont="1" applyBorder="1" applyAlignment="1"/>
    <xf numFmtId="39" fontId="26" fillId="0" borderId="37" xfId="837" applyNumberFormat="1" applyFont="1" applyBorder="1" applyAlignment="1"/>
    <xf numFmtId="0" fontId="26" fillId="0" borderId="0" xfId="837" quotePrefix="1" applyFont="1" applyAlignment="1">
      <alignment horizontal="left"/>
    </xf>
    <xf numFmtId="0" fontId="26" fillId="0" borderId="0" xfId="837" applyFont="1" applyFill="1"/>
    <xf numFmtId="39" fontId="31" fillId="0" borderId="0" xfId="837" applyNumberFormat="1" applyFont="1" applyFill="1" applyBorder="1" applyAlignment="1">
      <alignment horizontal="right"/>
    </xf>
    <xf numFmtId="165" fontId="49" fillId="0" borderId="0" xfId="837" applyNumberFormat="1" applyFont="1" applyFill="1" applyAlignment="1">
      <alignment horizontal="left"/>
    </xf>
    <xf numFmtId="39" fontId="49" fillId="0" borderId="0" xfId="837" applyNumberFormat="1" applyFont="1" applyFill="1"/>
    <xf numFmtId="39" fontId="54" fillId="0" borderId="0" xfId="837" applyNumberFormat="1" applyFont="1" applyFill="1" applyBorder="1" applyAlignment="1"/>
    <xf numFmtId="39" fontId="54" fillId="0" borderId="0" xfId="837" applyNumberFormat="1" applyFont="1" applyFill="1" applyAlignment="1"/>
    <xf numFmtId="39" fontId="49" fillId="0" borderId="0" xfId="837" applyNumberFormat="1" applyFont="1" applyFill="1" applyBorder="1" applyAlignment="1"/>
    <xf numFmtId="39" fontId="49" fillId="0" borderId="0" xfId="837" applyNumberFormat="1" applyFont="1" applyFill="1" applyBorder="1"/>
    <xf numFmtId="0" fontId="31" fillId="0" borderId="0" xfId="837" quotePrefix="1" applyNumberFormat="1" applyFont="1" applyFill="1" applyAlignment="1">
      <alignment horizontal="center"/>
    </xf>
    <xf numFmtId="39" fontId="31" fillId="0" borderId="0" xfId="837" applyNumberFormat="1" applyFont="1" applyFill="1" applyAlignment="1"/>
    <xf numFmtId="44" fontId="31" fillId="0" borderId="0" xfId="837" applyNumberFormat="1" applyFont="1" applyFill="1" applyBorder="1" applyAlignment="1">
      <alignment horizontal="right"/>
    </xf>
    <xf numFmtId="44" fontId="31" fillId="0" borderId="19" xfId="837" applyNumberFormat="1" applyFont="1" applyFill="1" applyBorder="1" applyAlignment="1"/>
    <xf numFmtId="39" fontId="31" fillId="0" borderId="0" xfId="837" applyNumberFormat="1" applyFont="1" applyFill="1" applyBorder="1" applyAlignment="1"/>
    <xf numFmtId="39" fontId="31" fillId="0" borderId="0" xfId="837" applyNumberFormat="1" applyFont="1" applyFill="1"/>
    <xf numFmtId="8" fontId="31" fillId="0" borderId="0" xfId="837" applyNumberFormat="1" applyFont="1" applyFill="1"/>
    <xf numFmtId="40" fontId="31" fillId="0" borderId="0" xfId="837" applyNumberFormat="1" applyFont="1" applyFill="1"/>
    <xf numFmtId="0" fontId="31" fillId="0" borderId="0" xfId="837" applyFont="1" applyFill="1"/>
    <xf numFmtId="39" fontId="26" fillId="0" borderId="19" xfId="837" applyNumberFormat="1" applyFont="1" applyFill="1" applyBorder="1" applyAlignment="1"/>
    <xf numFmtId="43" fontId="26" fillId="0" borderId="0" xfId="837" applyNumberFormat="1" applyFont="1" applyFill="1" applyBorder="1" applyAlignment="1">
      <alignment horizontal="right"/>
    </xf>
    <xf numFmtId="43" fontId="26" fillId="0" borderId="19" xfId="837" applyNumberFormat="1" applyFont="1" applyFill="1" applyBorder="1" applyAlignment="1"/>
    <xf numFmtId="43" fontId="31" fillId="0" borderId="0" xfId="837" applyNumberFormat="1" applyFont="1" applyFill="1" applyBorder="1" applyAlignment="1">
      <alignment horizontal="right"/>
    </xf>
    <xf numFmtId="43" fontId="31" fillId="0" borderId="19" xfId="837" applyNumberFormat="1" applyFont="1" applyFill="1" applyBorder="1" applyAlignment="1"/>
    <xf numFmtId="43" fontId="31" fillId="0" borderId="71" xfId="837" applyNumberFormat="1" applyFont="1" applyFill="1" applyBorder="1" applyAlignment="1"/>
    <xf numFmtId="0" fontId="26" fillId="0" borderId="0" xfId="837" applyNumberFormat="1" applyFont="1" applyFill="1" applyAlignment="1">
      <alignment horizontal="left"/>
    </xf>
    <xf numFmtId="43" fontId="31" fillId="0" borderId="21" xfId="837" applyNumberFormat="1" applyFont="1" applyFill="1" applyBorder="1" applyAlignment="1"/>
    <xf numFmtId="43" fontId="31" fillId="0" borderId="10" xfId="837" applyNumberFormat="1" applyFont="1" applyFill="1" applyBorder="1" applyAlignment="1">
      <alignment horizontal="right"/>
    </xf>
    <xf numFmtId="43" fontId="31" fillId="0" borderId="19" xfId="837" applyNumberFormat="1" applyFont="1" applyFill="1" applyBorder="1" applyAlignment="1">
      <alignment horizontal="right"/>
    </xf>
    <xf numFmtId="0" fontId="26" fillId="0" borderId="0" xfId="837" applyFont="1" applyFill="1" applyBorder="1"/>
    <xf numFmtId="39" fontId="31" fillId="0" borderId="0" xfId="837" applyNumberFormat="1" applyFont="1" applyFill="1" applyBorder="1"/>
    <xf numFmtId="0" fontId="31" fillId="0" borderId="0" xfId="837" applyFont="1" applyFill="1" applyBorder="1"/>
    <xf numFmtId="39" fontId="26" fillId="0" borderId="47" xfId="837" applyNumberFormat="1" applyFont="1" applyFill="1" applyBorder="1" applyAlignment="1"/>
    <xf numFmtId="39" fontId="31" fillId="0" borderId="0" xfId="837" quotePrefix="1" applyNumberFormat="1" applyFont="1" applyFill="1" applyAlignment="1">
      <alignment horizontal="left"/>
    </xf>
    <xf numFmtId="44" fontId="31" fillId="0" borderId="17" xfId="837" applyNumberFormat="1" applyFont="1" applyFill="1" applyBorder="1" applyAlignment="1">
      <alignment horizontal="right"/>
    </xf>
    <xf numFmtId="44" fontId="31" fillId="0" borderId="19" xfId="837" applyNumberFormat="1" applyFont="1" applyFill="1" applyBorder="1" applyAlignment="1">
      <alignment horizontal="right"/>
    </xf>
    <xf numFmtId="4" fontId="31" fillId="0" borderId="0" xfId="837" applyNumberFormat="1" applyFont="1" applyFill="1"/>
    <xf numFmtId="0" fontId="26" fillId="0" borderId="0" xfId="837" quotePrefix="1" applyFont="1" applyFill="1" applyAlignment="1">
      <alignment horizontal="left"/>
    </xf>
    <xf numFmtId="0" fontId="70" fillId="0" borderId="0" xfId="837" applyFont="1"/>
    <xf numFmtId="0" fontId="114" fillId="0" borderId="0" xfId="842" applyFont="1"/>
    <xf numFmtId="4" fontId="29" fillId="0" borderId="0" xfId="740" applyNumberFormat="1" applyFont="1" applyFill="1" applyAlignment="1">
      <alignment horizontal="right"/>
    </xf>
    <xf numFmtId="4" fontId="29" fillId="0" borderId="0" xfId="740" applyNumberFormat="1" applyFont="1" applyFill="1" applyBorder="1" applyAlignment="1">
      <alignment horizontal="right"/>
    </xf>
    <xf numFmtId="165" fontId="31" fillId="0" borderId="0" xfId="837" applyNumberFormat="1" applyFont="1" applyAlignment="1"/>
    <xf numFmtId="166" fontId="46" fillId="0" borderId="0" xfId="2" applyNumberFormat="1" applyFont="1" applyAlignment="1"/>
    <xf numFmtId="166" fontId="46" fillId="0" borderId="0" xfId="2" quotePrefix="1" applyNumberFormat="1" applyFont="1" applyAlignment="1">
      <alignment horizontal="left"/>
    </xf>
    <xf numFmtId="166" fontId="47" fillId="0" borderId="0" xfId="2" applyNumberFormat="1" applyFont="1" applyAlignment="1">
      <alignment horizontal="center"/>
    </xf>
    <xf numFmtId="166" fontId="47" fillId="0" borderId="21" xfId="2" applyNumberFormat="1" applyFont="1" applyBorder="1" applyAlignment="1"/>
    <xf numFmtId="174" fontId="46" fillId="0" borderId="0" xfId="2" applyNumberFormat="1" applyFont="1" applyAlignment="1"/>
    <xf numFmtId="174" fontId="46" fillId="0" borderId="19" xfId="2" applyNumberFormat="1" applyFont="1" applyBorder="1" applyAlignment="1"/>
    <xf numFmtId="174" fontId="46" fillId="0" borderId="22" xfId="2" applyNumberFormat="1" applyFont="1" applyBorder="1" applyAlignment="1"/>
    <xf numFmtId="166" fontId="47" fillId="0" borderId="0" xfId="2" applyNumberFormat="1" applyFont="1" applyAlignment="1">
      <alignment horizontal="right"/>
    </xf>
    <xf numFmtId="166" fontId="47" fillId="0" borderId="19" xfId="2" applyNumberFormat="1" applyFont="1" applyBorder="1" applyAlignment="1"/>
    <xf numFmtId="166" fontId="47" fillId="0" borderId="22" xfId="2" applyNumberFormat="1" applyFont="1" applyBorder="1" applyAlignment="1"/>
    <xf numFmtId="170" fontId="47" fillId="0" borderId="0" xfId="2" applyNumberFormat="1" applyFont="1" applyAlignment="1"/>
    <xf numFmtId="170" fontId="47" fillId="0" borderId="19" xfId="2" applyNumberFormat="1" applyFont="1" applyBorder="1" applyAlignment="1"/>
    <xf numFmtId="170" fontId="47" fillId="0" borderId="22" xfId="2" applyNumberFormat="1" applyFont="1" applyBorder="1" applyAlignment="1"/>
    <xf numFmtId="170" fontId="47" fillId="0" borderId="13" xfId="2" applyNumberFormat="1" applyFont="1" applyBorder="1" applyAlignment="1"/>
    <xf numFmtId="170" fontId="47" fillId="0" borderId="10" xfId="2" applyNumberFormat="1" applyFont="1" applyBorder="1" applyAlignment="1"/>
    <xf numFmtId="170" fontId="47" fillId="0" borderId="70" xfId="2" applyNumberFormat="1" applyFont="1" applyBorder="1" applyAlignment="1"/>
    <xf numFmtId="166" fontId="47" fillId="0" borderId="20" xfId="2" applyNumberFormat="1" applyFont="1" applyBorder="1" applyAlignment="1"/>
    <xf numFmtId="170" fontId="46" fillId="0" borderId="10" xfId="2" applyNumberFormat="1" applyFont="1" applyBorder="1" applyAlignment="1">
      <alignment horizontal="right"/>
    </xf>
    <xf numFmtId="170" fontId="46" fillId="0" borderId="0" xfId="2" applyNumberFormat="1" applyFont="1" applyAlignment="1"/>
    <xf numFmtId="170" fontId="46" fillId="0" borderId="19" xfId="2" applyNumberFormat="1" applyFont="1" applyBorder="1" applyAlignment="1"/>
    <xf numFmtId="170" fontId="46" fillId="0" borderId="22" xfId="2" applyNumberFormat="1" applyFont="1" applyBorder="1" applyAlignment="1"/>
    <xf numFmtId="170" fontId="51" fillId="0" borderId="0" xfId="2" applyNumberFormat="1" applyFont="1" applyBorder="1" applyAlignment="1"/>
    <xf numFmtId="170" fontId="47" fillId="0" borderId="0" xfId="2" applyNumberFormat="1" applyFont="1" applyBorder="1" applyAlignment="1"/>
    <xf numFmtId="170" fontId="47" fillId="0" borderId="0" xfId="2" quotePrefix="1" applyNumberFormat="1" applyFont="1" applyBorder="1" applyAlignment="1">
      <alignment horizontal="right"/>
    </xf>
    <xf numFmtId="170" fontId="47" fillId="0" borderId="0" xfId="2" quotePrefix="1" applyNumberFormat="1" applyFont="1" applyBorder="1" applyAlignment="1">
      <alignment horizontal="center"/>
    </xf>
    <xf numFmtId="170" fontId="47" fillId="0" borderId="25" xfId="2" applyNumberFormat="1" applyFont="1" applyBorder="1" applyAlignment="1"/>
    <xf numFmtId="170" fontId="47" fillId="0" borderId="0" xfId="2" applyNumberFormat="1" applyFont="1" applyBorder="1" applyAlignment="1">
      <alignment horizontal="right"/>
    </xf>
    <xf numFmtId="170" fontId="26" fillId="0" borderId="70" xfId="2" applyNumberFormat="1" applyFont="1" applyBorder="1" applyAlignment="1"/>
    <xf numFmtId="166" fontId="47" fillId="0" borderId="0" xfId="2" quotePrefix="1" applyNumberFormat="1" applyFont="1" applyAlignment="1">
      <alignment horizontal="left"/>
    </xf>
    <xf numFmtId="170" fontId="46" fillId="0" borderId="16" xfId="2" applyNumberFormat="1" applyFont="1" applyBorder="1" applyAlignment="1"/>
    <xf numFmtId="170" fontId="46" fillId="0" borderId="25" xfId="2" applyNumberFormat="1" applyFont="1" applyBorder="1" applyAlignment="1"/>
    <xf numFmtId="164" fontId="26" fillId="0" borderId="10" xfId="2" quotePrefix="1" applyNumberFormat="1" applyFont="1" applyBorder="1" applyAlignment="1"/>
    <xf numFmtId="170" fontId="46" fillId="0" borderId="10"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47" fillId="0" borderId="0" xfId="2" applyNumberFormat="1" applyFont="1" applyAlignment="1">
      <alignment horizontal="center"/>
    </xf>
    <xf numFmtId="170" fontId="47" fillId="0" borderId="0" xfId="2" quotePrefix="1" applyNumberFormat="1" applyFont="1" applyAlignment="1">
      <alignment horizontal="center"/>
    </xf>
    <xf numFmtId="170" fontId="51" fillId="0" borderId="19" xfId="2" applyNumberFormat="1" applyFont="1" applyBorder="1" applyAlignment="1"/>
    <xf numFmtId="170" fontId="52" fillId="0" borderId="0" xfId="2" applyNumberFormat="1" applyFont="1" applyAlignment="1"/>
    <xf numFmtId="170" fontId="52" fillId="0" borderId="19" xfId="2" applyNumberFormat="1" applyFont="1" applyBorder="1" applyAlignment="1"/>
    <xf numFmtId="172" fontId="31" fillId="0" borderId="10" xfId="2" applyNumberFormat="1" applyFont="1" applyBorder="1" applyAlignment="1"/>
    <xf numFmtId="170" fontId="46" fillId="0" borderId="0" xfId="2" applyNumberFormat="1" applyFont="1" applyAlignment="1">
      <alignment horizontal="right"/>
    </xf>
    <xf numFmtId="166" fontId="51" fillId="0" borderId="19" xfId="2" applyNumberFormat="1" applyFont="1" applyBorder="1" applyAlignment="1"/>
    <xf numFmtId="166" fontId="31" fillId="0" borderId="0" xfId="2" applyNumberFormat="1" applyFont="1" applyFill="1" applyAlignment="1">
      <alignment horizontal="left"/>
    </xf>
    <xf numFmtId="174" fontId="46" fillId="0" borderId="17" xfId="2" applyNumberFormat="1" applyFont="1" applyBorder="1" applyAlignment="1"/>
    <xf numFmtId="174" fontId="52" fillId="0" borderId="0" xfId="2" applyNumberFormat="1" applyFont="1" applyAlignment="1">
      <alignment horizontal="right"/>
    </xf>
    <xf numFmtId="174" fontId="52" fillId="0" borderId="19" xfId="2" applyNumberFormat="1" applyFont="1" applyBorder="1" applyAlignment="1"/>
    <xf numFmtId="166" fontId="33" fillId="0" borderId="0" xfId="2" applyNumberFormat="1" applyFont="1" applyFill="1" applyAlignment="1"/>
    <xf numFmtId="43" fontId="29" fillId="0" borderId="0" xfId="5" applyFont="1" applyFill="1" applyBorder="1" applyAlignment="1">
      <alignment horizontal="right"/>
    </xf>
    <xf numFmtId="43" fontId="30" fillId="0" borderId="0" xfId="5" applyFont="1" applyFill="1" applyBorder="1" applyAlignment="1">
      <alignment horizontal="right"/>
    </xf>
    <xf numFmtId="39" fontId="30" fillId="0" borderId="0" xfId="4" applyNumberFormat="1" applyFont="1" applyFill="1" applyBorder="1"/>
    <xf numFmtId="39" fontId="44" fillId="0" borderId="0" xfId="4" applyNumberFormat="1" applyFont="1" applyFill="1" applyBorder="1"/>
    <xf numFmtId="7" fontId="30" fillId="0" borderId="0" xfId="4" applyNumberFormat="1" applyFont="1" applyFill="1" applyBorder="1"/>
    <xf numFmtId="0" fontId="69" fillId="0" borderId="0" xfId="8" applyFont="1" applyAlignment="1"/>
    <xf numFmtId="0" fontId="138" fillId="0" borderId="0" xfId="8" applyFont="1" applyAlignment="1"/>
    <xf numFmtId="0" fontId="108" fillId="0" borderId="0" xfId="8" applyFont="1" applyAlignment="1"/>
    <xf numFmtId="0" fontId="36" fillId="0" borderId="0" xfId="8" applyFont="1" applyAlignment="1"/>
    <xf numFmtId="0" fontId="36" fillId="0" borderId="0" xfId="8" applyFont="1"/>
    <xf numFmtId="0" fontId="36" fillId="0" borderId="0" xfId="8" applyFont="1" applyAlignment="1">
      <alignment horizontal="left"/>
    </xf>
    <xf numFmtId="0" fontId="36" fillId="0" borderId="0" xfId="8" applyFont="1" applyAlignment="1">
      <alignment horizontal="right" indent="15"/>
    </xf>
    <xf numFmtId="0" fontId="108" fillId="0" borderId="0" xfId="8" applyFont="1" applyAlignment="1">
      <alignment horizontal="right"/>
    </xf>
    <xf numFmtId="0" fontId="30" fillId="0" borderId="0" xfId="8" applyFont="1" applyAlignment="1">
      <alignment horizontal="center"/>
    </xf>
    <xf numFmtId="0" fontId="29" fillId="0" borderId="0" xfId="8" applyFont="1" applyAlignment="1">
      <alignment horizontal="center"/>
    </xf>
    <xf numFmtId="0" fontId="36" fillId="0" borderId="0" xfId="8" applyFont="1" applyAlignment="1">
      <alignment horizontal="center"/>
    </xf>
    <xf numFmtId="0" fontId="36" fillId="0" borderId="0" xfId="8" applyFont="1" applyAlignment="1">
      <alignment horizontal="right"/>
    </xf>
    <xf numFmtId="0" fontId="139" fillId="0" borderId="0" xfId="8" applyFont="1" applyAlignment="1">
      <alignment horizontal="left"/>
    </xf>
    <xf numFmtId="0" fontId="139" fillId="0" borderId="0" xfId="8" applyFont="1"/>
    <xf numFmtId="0" fontId="108" fillId="0" borderId="0" xfId="8" quotePrefix="1" applyFont="1" applyAlignment="1">
      <alignment horizontal="right"/>
    </xf>
    <xf numFmtId="166" fontId="36" fillId="0" borderId="0" xfId="8" quotePrefix="1" applyNumberFormat="1" applyFont="1" applyAlignment="1">
      <alignment horizontal="right"/>
    </xf>
    <xf numFmtId="0" fontId="139" fillId="0" borderId="0" xfId="8" applyFont="1" applyAlignment="1"/>
    <xf numFmtId="192" fontId="36" fillId="0" borderId="0" xfId="8" quotePrefix="1" applyNumberFormat="1" applyFont="1" applyAlignment="1">
      <alignment horizontal="right"/>
    </xf>
    <xf numFmtId="0" fontId="36" fillId="0" borderId="0" xfId="8" quotePrefix="1" applyFont="1" applyAlignment="1">
      <alignment horizontal="right"/>
    </xf>
    <xf numFmtId="165" fontId="36" fillId="0" borderId="0" xfId="8" quotePrefix="1" applyNumberFormat="1" applyFont="1" applyAlignment="1">
      <alignment horizontal="right"/>
    </xf>
    <xf numFmtId="166" fontId="36" fillId="0" borderId="0" xfId="8" quotePrefix="1" applyNumberFormat="1" applyFont="1" applyAlignment="1"/>
    <xf numFmtId="166" fontId="36" fillId="0" borderId="0" xfId="8" applyNumberFormat="1" applyFont="1" applyFill="1" applyAlignment="1">
      <alignment horizontal="right"/>
    </xf>
    <xf numFmtId="166" fontId="36" fillId="0" borderId="0" xfId="8" applyNumberFormat="1" applyFont="1" applyAlignment="1">
      <alignment horizontal="right"/>
    </xf>
    <xf numFmtId="165" fontId="36" fillId="0" borderId="0" xfId="8" applyNumberFormat="1" applyFont="1" applyAlignment="1">
      <alignment horizontal="right"/>
    </xf>
    <xf numFmtId="0" fontId="36" fillId="0" borderId="0" xfId="8" quotePrefix="1" applyFont="1" applyAlignment="1"/>
    <xf numFmtId="166" fontId="36" fillId="0" borderId="0" xfId="8" quotePrefix="1" applyNumberFormat="1" applyFont="1" applyFill="1" applyAlignment="1"/>
    <xf numFmtId="0" fontId="138" fillId="0" borderId="0" xfId="8" applyFont="1" applyAlignment="1">
      <alignment horizontal="left"/>
    </xf>
    <xf numFmtId="169" fontId="36" fillId="0" borderId="0" xfId="8" quotePrefix="1" applyNumberFormat="1" applyFont="1" applyAlignment="1">
      <alignment horizontal="right"/>
    </xf>
    <xf numFmtId="0" fontId="140" fillId="0" borderId="0" xfId="8" applyFont="1"/>
    <xf numFmtId="0" fontId="108" fillId="0" borderId="0" xfId="8" applyFont="1" applyAlignment="1">
      <alignment horizontal="center"/>
    </xf>
    <xf numFmtId="189" fontId="36" fillId="0" borderId="0" xfId="8" quotePrefix="1" applyNumberFormat="1" applyFont="1"/>
    <xf numFmtId="3" fontId="36" fillId="0" borderId="0" xfId="8" quotePrefix="1" applyNumberFormat="1" applyFont="1"/>
    <xf numFmtId="0" fontId="36" fillId="0" borderId="0" xfId="8" applyFont="1" applyFill="1" applyAlignment="1"/>
    <xf numFmtId="189" fontId="36" fillId="0" borderId="0" xfId="8" quotePrefix="1" applyNumberFormat="1" applyFont="1" applyAlignment="1">
      <alignment horizontal="right"/>
    </xf>
    <xf numFmtId="3" fontId="36" fillId="0" borderId="0" xfId="8" quotePrefix="1" applyNumberFormat="1" applyFont="1" applyAlignment="1">
      <alignment horizontal="right"/>
    </xf>
    <xf numFmtId="0" fontId="108" fillId="0" borderId="0" xfId="8" applyFont="1" applyBorder="1" applyAlignment="1">
      <alignment horizontal="center"/>
    </xf>
    <xf numFmtId="0" fontId="138" fillId="0" borderId="0" xfId="8" applyFont="1"/>
    <xf numFmtId="42" fontId="36" fillId="0" borderId="0" xfId="860" quotePrefix="1" applyNumberFormat="1" applyFont="1" applyAlignment="1">
      <alignment horizontal="right"/>
    </xf>
    <xf numFmtId="41" fontId="36" fillId="0" borderId="0" xfId="860" quotePrefix="1" applyNumberFormat="1" applyFont="1" applyAlignment="1">
      <alignment horizontal="center"/>
    </xf>
    <xf numFmtId="37" fontId="36" fillId="0" borderId="0" xfId="860" quotePrefix="1" applyNumberFormat="1" applyFont="1" applyAlignment="1"/>
    <xf numFmtId="41" fontId="36" fillId="0" borderId="0" xfId="860" quotePrefix="1" applyNumberFormat="1" applyFont="1" applyAlignment="1">
      <alignment horizontal="right"/>
    </xf>
    <xf numFmtId="3" fontId="36" fillId="0" borderId="0" xfId="8" quotePrefix="1" applyNumberFormat="1" applyFont="1" applyAlignment="1">
      <alignment horizontal="center"/>
    </xf>
    <xf numFmtId="0" fontId="36" fillId="0" borderId="0" xfId="8" applyFont="1" applyFill="1"/>
    <xf numFmtId="174" fontId="36" fillId="0" borderId="0" xfId="8" applyNumberFormat="1" applyFont="1" applyFill="1" applyAlignment="1"/>
    <xf numFmtId="170" fontId="36" fillId="0" borderId="0" xfId="8" applyNumberFormat="1" applyFont="1" applyFill="1" applyAlignment="1"/>
    <xf numFmtId="189" fontId="36" fillId="0" borderId="0" xfId="8" applyNumberFormat="1" applyFont="1" applyAlignment="1"/>
    <xf numFmtId="3" fontId="36" fillId="0" borderId="0" xfId="8" applyNumberFormat="1" applyFont="1"/>
    <xf numFmtId="170" fontId="139" fillId="0" borderId="0" xfId="8" applyNumberFormat="1" applyFont="1"/>
    <xf numFmtId="189" fontId="36" fillId="0" borderId="0" xfId="8" applyNumberFormat="1" applyFont="1" applyBorder="1"/>
    <xf numFmtId="0" fontId="36" fillId="0" borderId="0" xfId="8" quotePrefix="1" applyFont="1" applyAlignment="1">
      <alignment horizontal="left"/>
    </xf>
    <xf numFmtId="3" fontId="36" fillId="0" borderId="0" xfId="8" quotePrefix="1" applyNumberFormat="1" applyFont="1" applyBorder="1" applyAlignment="1">
      <alignment horizontal="center"/>
    </xf>
    <xf numFmtId="0" fontId="36" fillId="0" borderId="0" xfId="860" applyFont="1" applyAlignment="1">
      <alignment horizontal="left"/>
    </xf>
    <xf numFmtId="0" fontId="36" fillId="0" borderId="0" xfId="860" applyFont="1"/>
    <xf numFmtId="0" fontId="138" fillId="0" borderId="0" xfId="8" applyFont="1" applyAlignment="1">
      <alignment horizontal="center"/>
    </xf>
    <xf numFmtId="189" fontId="36" fillId="0" borderId="0" xfId="860" applyNumberFormat="1" applyFont="1" applyBorder="1" applyAlignment="1"/>
    <xf numFmtId="189" fontId="36" fillId="0" borderId="0" xfId="860" quotePrefix="1" applyNumberFormat="1" applyFont="1" applyAlignment="1">
      <alignment horizontal="right"/>
    </xf>
    <xf numFmtId="3" fontId="36" fillId="0" borderId="0" xfId="860" quotePrefix="1" applyNumberFormat="1" applyFont="1" applyAlignment="1"/>
    <xf numFmtId="3" fontId="36" fillId="0" borderId="0" xfId="860" quotePrefix="1" applyNumberFormat="1" applyFont="1" applyAlignment="1">
      <alignment horizontal="right"/>
    </xf>
    <xf numFmtId="1" fontId="108" fillId="0" borderId="0" xfId="8" quotePrefix="1" applyNumberFormat="1" applyFont="1" applyAlignment="1">
      <alignment horizontal="right"/>
    </xf>
    <xf numFmtId="3" fontId="36" fillId="0" borderId="0" xfId="860" quotePrefix="1" applyNumberFormat="1" applyFont="1" applyAlignment="1">
      <alignment horizontal="center"/>
    </xf>
    <xf numFmtId="3" fontId="36" fillId="0" borderId="0" xfId="860" quotePrefix="1" applyNumberFormat="1" applyFont="1" applyBorder="1" applyAlignment="1"/>
    <xf numFmtId="3" fontId="36" fillId="0" borderId="0" xfId="860" quotePrefix="1" applyNumberFormat="1" applyFont="1" applyBorder="1" applyAlignment="1">
      <alignment horizontal="center"/>
    </xf>
    <xf numFmtId="0" fontId="36" fillId="0" borderId="0" xfId="8" applyFont="1" applyBorder="1"/>
    <xf numFmtId="189" fontId="36" fillId="0" borderId="0" xfId="860" applyNumberFormat="1" applyFont="1" applyBorder="1"/>
    <xf numFmtId="0" fontId="36" fillId="0" borderId="0" xfId="8" applyFont="1" applyFill="1" applyBorder="1" applyAlignment="1"/>
    <xf numFmtId="0" fontId="36" fillId="0" borderId="0" xfId="8" applyFont="1" applyFill="1" applyBorder="1"/>
    <xf numFmtId="0" fontId="139" fillId="0" borderId="0" xfId="8" applyFont="1" applyBorder="1"/>
    <xf numFmtId="192" fontId="36" fillId="0" borderId="0" xfId="8" applyNumberFormat="1" applyFont="1" applyBorder="1"/>
    <xf numFmtId="6" fontId="36" fillId="0" borderId="0" xfId="8" applyNumberFormat="1" applyFont="1" applyAlignment="1"/>
    <xf numFmtId="176" fontId="36" fillId="0" borderId="0" xfId="8" quotePrefix="1" applyNumberFormat="1" applyFont="1" applyAlignment="1">
      <alignment horizontal="right"/>
    </xf>
    <xf numFmtId="193" fontId="36" fillId="0" borderId="0" xfId="8" applyNumberFormat="1" applyFont="1"/>
    <xf numFmtId="176" fontId="36" fillId="0" borderId="0" xfId="8" quotePrefix="1" applyNumberFormat="1" applyFont="1" applyBorder="1" applyAlignment="1"/>
    <xf numFmtId="0" fontId="30" fillId="0" borderId="0" xfId="861" applyNumberFormat="1" applyFont="1" applyAlignment="1">
      <alignment horizontal="centerContinuous"/>
    </xf>
    <xf numFmtId="37" fontId="30" fillId="0" borderId="0" xfId="861" applyNumberFormat="1" applyFont="1" applyAlignment="1">
      <alignment horizontal="centerContinuous"/>
    </xf>
    <xf numFmtId="0" fontId="30" fillId="0" borderId="0" xfId="861" applyNumberFormat="1" applyFont="1" applyAlignment="1"/>
    <xf numFmtId="0" fontId="29" fillId="0" borderId="0" xfId="861" applyNumberFormat="1" applyFont="1" applyAlignment="1">
      <alignment horizontal="centerContinuous"/>
    </xf>
    <xf numFmtId="37" fontId="54" fillId="0" borderId="0" xfId="861" applyNumberFormat="1" applyFont="1" applyAlignment="1">
      <alignment horizontal="centerContinuous"/>
    </xf>
    <xf numFmtId="0" fontId="29" fillId="0" borderId="0" xfId="861" applyNumberFormat="1" applyFont="1" applyAlignment="1"/>
    <xf numFmtId="0" fontId="30" fillId="0" borderId="72" xfId="861" applyNumberFormat="1" applyFont="1" applyBorder="1" applyAlignment="1">
      <alignment horizontal="centerContinuous"/>
    </xf>
    <xf numFmtId="0" fontId="29" fillId="0" borderId="37" xfId="861" applyNumberFormat="1" applyFont="1" applyBorder="1" applyAlignment="1">
      <alignment horizontal="centerContinuous"/>
    </xf>
    <xf numFmtId="37" fontId="54" fillId="0" borderId="73" xfId="861" applyNumberFormat="1" applyFont="1" applyBorder="1" applyAlignment="1"/>
    <xf numFmtId="187" fontId="30" fillId="0" borderId="73" xfId="861" quotePrefix="1" applyNumberFormat="1" applyFont="1" applyBorder="1" applyAlignment="1">
      <alignment horizontal="centerContinuous"/>
    </xf>
    <xf numFmtId="0" fontId="30" fillId="0" borderId="37" xfId="861" applyNumberFormat="1" applyFont="1" applyBorder="1" applyAlignment="1"/>
    <xf numFmtId="0" fontId="29" fillId="0" borderId="37" xfId="861" applyNumberFormat="1" applyFont="1" applyBorder="1"/>
    <xf numFmtId="37" fontId="54" fillId="0" borderId="0" xfId="861" applyNumberFormat="1" applyFont="1" applyAlignment="1"/>
    <xf numFmtId="37" fontId="29" fillId="0" borderId="0" xfId="861" applyNumberFormat="1" applyFont="1" applyAlignment="1"/>
    <xf numFmtId="37" fontId="27" fillId="0" borderId="0" xfId="861" applyNumberFormat="1" applyFont="1" applyAlignment="1"/>
    <xf numFmtId="0" fontId="29" fillId="0" borderId="70" xfId="861" applyNumberFormat="1" applyFont="1" applyBorder="1" applyAlignment="1"/>
    <xf numFmtId="0" fontId="141" fillId="0" borderId="0" xfId="861" applyNumberFormat="1" applyFont="1" applyAlignment="1"/>
    <xf numFmtId="37" fontId="29" fillId="0" borderId="0" xfId="861" applyNumberFormat="1" applyFont="1" applyAlignment="1">
      <alignment horizontal="left"/>
    </xf>
    <xf numFmtId="0" fontId="29" fillId="0" borderId="16" xfId="861" applyNumberFormat="1" applyFont="1" applyBorder="1" applyAlignment="1"/>
    <xf numFmtId="0" fontId="141" fillId="0" borderId="16" xfId="861" applyNumberFormat="1" applyFont="1" applyBorder="1" applyAlignment="1"/>
    <xf numFmtId="0" fontId="27" fillId="0" borderId="0" xfId="861" applyNumberFormat="1" applyFont="1" applyAlignment="1"/>
    <xf numFmtId="0" fontId="101" fillId="0" borderId="0" xfId="861" applyNumberFormat="1" applyFont="1" applyAlignment="1"/>
    <xf numFmtId="0" fontId="29" fillId="0" borderId="21" xfId="861" applyNumberFormat="1" applyFont="1" applyBorder="1" applyAlignment="1"/>
    <xf numFmtId="0" fontId="29" fillId="0" borderId="41" xfId="861" applyNumberFormat="1" applyFont="1" applyBorder="1" applyAlignment="1"/>
    <xf numFmtId="165" fontId="29" fillId="0" borderId="0" xfId="861" applyNumberFormat="1" applyFont="1" applyAlignment="1">
      <alignment horizontal="left"/>
    </xf>
    <xf numFmtId="0" fontId="29" fillId="0" borderId="0" xfId="861" applyNumberFormat="1" applyFont="1" applyBorder="1" applyAlignment="1"/>
    <xf numFmtId="0" fontId="30" fillId="0" borderId="0" xfId="861" applyNumberFormat="1" applyFont="1" applyBorder="1" applyAlignment="1"/>
    <xf numFmtId="0" fontId="142" fillId="0" borderId="0" xfId="861" applyFont="1" applyBorder="1" applyAlignment="1">
      <alignment vertical="top" wrapText="1"/>
    </xf>
    <xf numFmtId="0" fontId="29" fillId="0" borderId="16" xfId="861" applyNumberFormat="1" applyFont="1" applyBorder="1" applyAlignment="1">
      <alignment horizontal="left"/>
    </xf>
    <xf numFmtId="0" fontId="72" fillId="0" borderId="0" xfId="861" applyNumberFormat="1" applyFont="1" applyAlignment="1"/>
    <xf numFmtId="0" fontId="141" fillId="0" borderId="0" xfId="861" applyNumberFormat="1" applyFont="1" applyBorder="1" applyAlignment="1"/>
    <xf numFmtId="0" fontId="72" fillId="0" borderId="0" xfId="861" applyNumberFormat="1" applyFont="1" applyBorder="1" applyAlignment="1"/>
    <xf numFmtId="0" fontId="29" fillId="0" borderId="0" xfId="861" applyNumberFormat="1" applyFont="1" applyAlignment="1">
      <alignment horizontal="left"/>
    </xf>
    <xf numFmtId="0" fontId="29" fillId="0" borderId="0" xfId="861" applyNumberFormat="1" applyFont="1" applyBorder="1" applyAlignment="1">
      <alignment horizontal="left"/>
    </xf>
    <xf numFmtId="170" fontId="26" fillId="0" borderId="29" xfId="2" quotePrefix="1" applyNumberFormat="1" applyFont="1" applyFill="1" applyBorder="1" applyAlignment="1">
      <alignment horizontal="right"/>
    </xf>
    <xf numFmtId="170" fontId="26" fillId="0" borderId="10" xfId="2" quotePrefix="1" applyNumberFormat="1" applyFont="1" applyFill="1" applyBorder="1" applyAlignment="1">
      <alignment horizontal="right"/>
    </xf>
    <xf numFmtId="166" fontId="31" fillId="0" borderId="0" xfId="0" applyNumberFormat="1" applyFont="1" applyBorder="1" applyAlignment="1">
      <alignment horizontal="center"/>
    </xf>
    <xf numFmtId="166" fontId="31" fillId="0" borderId="10" xfId="0" applyNumberFormat="1" applyFont="1" applyBorder="1" applyAlignment="1">
      <alignment horizontal="center"/>
    </xf>
    <xf numFmtId="0" fontId="24" fillId="0" borderId="0" xfId="0" applyNumberFormat="1" applyFont="1" applyFill="1" applyAlignment="1">
      <alignment horizontal="left"/>
    </xf>
    <xf numFmtId="166" fontId="24" fillId="0" borderId="0" xfId="0" applyNumberFormat="1" applyFont="1" applyBorder="1" applyAlignment="1"/>
    <xf numFmtId="174" fontId="24" fillId="0" borderId="0" xfId="0" applyNumberFormat="1" applyFont="1" applyAlignment="1">
      <alignment horizontal="right"/>
    </xf>
    <xf numFmtId="170" fontId="24" fillId="0" borderId="0" xfId="0" applyNumberFormat="1" applyFont="1" applyAlignment="1"/>
    <xf numFmtId="170" fontId="24" fillId="0" borderId="0" xfId="0" applyNumberFormat="1" applyFont="1" applyBorder="1" applyAlignment="1"/>
    <xf numFmtId="170" fontId="24" fillId="0" borderId="0" xfId="0" quotePrefix="1" applyNumberFormat="1" applyFont="1" applyAlignment="1">
      <alignment horizontal="center"/>
    </xf>
    <xf numFmtId="170" fontId="24" fillId="0" borderId="10" xfId="0" quotePrefix="1" applyNumberFormat="1" applyFont="1" applyBorder="1" applyAlignment="1">
      <alignment horizontal="center"/>
    </xf>
    <xf numFmtId="170" fontId="24" fillId="0" borderId="0" xfId="0" applyNumberFormat="1" applyFont="1" applyAlignment="1">
      <alignment horizontal="center"/>
    </xf>
    <xf numFmtId="170" fontId="24" fillId="0" borderId="0" xfId="0" applyNumberFormat="1" applyFont="1" applyFill="1" applyBorder="1" applyAlignment="1"/>
    <xf numFmtId="170" fontId="24" fillId="0" borderId="0" xfId="0" applyNumberFormat="1" applyFont="1" applyFill="1" applyAlignment="1"/>
    <xf numFmtId="166" fontId="24" fillId="0" borderId="0" xfId="0" applyNumberFormat="1" applyFont="1" applyFill="1" applyBorder="1" applyAlignment="1"/>
    <xf numFmtId="165" fontId="24" fillId="0" borderId="0" xfId="0" applyNumberFormat="1" applyFont="1" applyBorder="1" applyAlignment="1"/>
    <xf numFmtId="166" fontId="24" fillId="0" borderId="0" xfId="0" quotePrefix="1" applyNumberFormat="1" applyFont="1" applyBorder="1" applyAlignment="1">
      <alignment horizontal="left"/>
    </xf>
    <xf numFmtId="174" fontId="24" fillId="0" borderId="0" xfId="0" applyNumberFormat="1" applyFont="1" applyAlignment="1"/>
    <xf numFmtId="170" fontId="24" fillId="0" borderId="0" xfId="0" quotePrefix="1" applyNumberFormat="1" applyFont="1" applyAlignment="1">
      <alignment horizontal="right"/>
    </xf>
    <xf numFmtId="170" fontId="24" fillId="0" borderId="0" xfId="0" applyNumberFormat="1" applyFont="1" applyBorder="1" applyAlignment="1">
      <alignment horizontal="center"/>
    </xf>
    <xf numFmtId="174" fontId="24" fillId="0" borderId="0" xfId="0" quotePrefix="1" applyNumberFormat="1" applyFont="1" applyAlignment="1">
      <alignment horizontal="left"/>
    </xf>
    <xf numFmtId="170" fontId="24" fillId="0" borderId="0" xfId="0" applyNumberFormat="1" applyFont="1" applyAlignment="1">
      <alignment horizontal="right"/>
    </xf>
    <xf numFmtId="170" fontId="24" fillId="0" borderId="0" xfId="0" applyNumberFormat="1" applyFont="1" applyBorder="1" applyAlignment="1">
      <alignment horizontal="right"/>
    </xf>
    <xf numFmtId="170" fontId="47" fillId="0" borderId="70" xfId="2" applyNumberFormat="1" applyFont="1" applyBorder="1" applyAlignment="1">
      <alignment horizontal="center"/>
    </xf>
    <xf numFmtId="170" fontId="0" fillId="0" borderId="0" xfId="2" applyNumberFormat="1" applyFont="1" applyAlignment="1">
      <alignment horizontal="center" vertical="top"/>
    </xf>
    <xf numFmtId="166" fontId="24" fillId="0" borderId="0" xfId="0" applyNumberFormat="1" applyFont="1" applyBorder="1" applyAlignment="1" applyProtection="1">
      <protection locked="0"/>
    </xf>
    <xf numFmtId="166" fontId="24" fillId="0" borderId="0" xfId="0" applyNumberFormat="1" applyFont="1" applyAlignment="1" applyProtection="1">
      <protection locked="0"/>
    </xf>
    <xf numFmtId="166" fontId="24" fillId="0" borderId="0" xfId="0" applyNumberFormat="1" applyFont="1" applyBorder="1" applyAlignment="1" applyProtection="1"/>
    <xf numFmtId="170" fontId="24" fillId="0" borderId="0" xfId="0" applyNumberFormat="1" applyFont="1" applyAlignment="1" applyProtection="1">
      <alignment horizontal="right"/>
      <protection locked="0"/>
    </xf>
    <xf numFmtId="170" fontId="24" fillId="0" borderId="0" xfId="0" applyNumberFormat="1" applyFont="1" applyAlignment="1" applyProtection="1">
      <protection locked="0"/>
    </xf>
    <xf numFmtId="170" fontId="24" fillId="0" borderId="0" xfId="0" applyNumberFormat="1" applyFont="1" applyAlignment="1" applyProtection="1"/>
    <xf numFmtId="170" fontId="24" fillId="0" borderId="0" xfId="0" applyNumberFormat="1" applyFont="1" applyBorder="1" applyAlignment="1" applyProtection="1">
      <protection locked="0"/>
    </xf>
    <xf numFmtId="170" fontId="24" fillId="0" borderId="0" xfId="0" applyNumberFormat="1" applyFont="1" applyBorder="1" applyAlignment="1" applyProtection="1"/>
    <xf numFmtId="170" fontId="24" fillId="0" borderId="0" xfId="0" quotePrefix="1" applyNumberFormat="1" applyFont="1" applyAlignment="1" applyProtection="1">
      <alignment horizontal="center"/>
      <protection locked="0"/>
    </xf>
    <xf numFmtId="170" fontId="24" fillId="0" borderId="0" xfId="0" quotePrefix="1" applyNumberFormat="1" applyFont="1" applyAlignment="1" applyProtection="1">
      <alignment horizontal="center"/>
    </xf>
    <xf numFmtId="170" fontId="24" fillId="0" borderId="0" xfId="0" quotePrefix="1" applyNumberFormat="1" applyFont="1" applyBorder="1" applyAlignment="1" applyProtection="1">
      <alignment horizontal="center"/>
      <protection locked="0"/>
    </xf>
    <xf numFmtId="170" fontId="24" fillId="0" borderId="0" xfId="0" applyNumberFormat="1" applyFont="1" applyAlignment="1" applyProtection="1">
      <alignment horizontal="center"/>
    </xf>
    <xf numFmtId="170" fontId="24" fillId="0" borderId="10" xfId="0" applyNumberFormat="1" applyFont="1" applyBorder="1" applyAlignment="1" applyProtection="1"/>
    <xf numFmtId="170" fontId="24" fillId="0" borderId="0" xfId="0" applyNumberFormat="1" applyFont="1" applyFill="1" applyBorder="1" applyAlignment="1" applyProtection="1">
      <protection locked="0"/>
    </xf>
    <xf numFmtId="170" fontId="24" fillId="0" borderId="0" xfId="0" applyNumberFormat="1" applyFont="1" applyFill="1" applyAlignment="1" applyProtection="1">
      <protection locked="0"/>
    </xf>
    <xf numFmtId="170" fontId="24" fillId="0" borderId="0" xfId="0" applyNumberFormat="1" applyFont="1" applyFill="1" applyAlignment="1" applyProtection="1"/>
    <xf numFmtId="37" fontId="24" fillId="0" borderId="0" xfId="2" applyNumberFormat="1" applyFont="1" applyBorder="1"/>
    <xf numFmtId="49" fontId="24" fillId="0" borderId="0" xfId="17" applyNumberFormat="1" applyFont="1" applyBorder="1" applyAlignment="1">
      <alignment horizontal="center"/>
    </xf>
    <xf numFmtId="0" fontId="54" fillId="0" borderId="0" xfId="0" applyNumberFormat="1" applyFont="1" applyFill="1"/>
    <xf numFmtId="0" fontId="29" fillId="0" borderId="0" xfId="0" applyNumberFormat="1" applyFont="1" applyFill="1"/>
    <xf numFmtId="0" fontId="29" fillId="0" borderId="0" xfId="0" applyNumberFormat="1" applyFont="1" applyFill="1" applyAlignment="1">
      <alignment horizontal="right"/>
    </xf>
    <xf numFmtId="0" fontId="54" fillId="0" borderId="0" xfId="0" quotePrefix="1" applyNumberFormat="1" applyFont="1" applyFill="1" applyAlignment="1">
      <alignment horizontal="left"/>
    </xf>
    <xf numFmtId="0" fontId="29" fillId="0" borderId="0" xfId="0" applyNumberFormat="1" applyFont="1" applyFill="1" applyAlignment="1">
      <alignment horizontal="center"/>
    </xf>
    <xf numFmtId="0" fontId="30" fillId="0" borderId="70" xfId="0" applyNumberFormat="1" applyFont="1" applyFill="1" applyBorder="1" applyAlignment="1">
      <alignment horizontal="center"/>
    </xf>
    <xf numFmtId="0" fontId="29" fillId="0" borderId="51" xfId="0" applyNumberFormat="1" applyFont="1" applyFill="1" applyBorder="1"/>
    <xf numFmtId="0" fontId="30" fillId="0" borderId="70" xfId="0" applyNumberFormat="1" applyFont="1" applyFill="1" applyBorder="1" applyAlignment="1">
      <alignment horizontal="centerContinuous"/>
    </xf>
    <xf numFmtId="0" fontId="30" fillId="0" borderId="0" xfId="0" applyNumberFormat="1" applyFont="1" applyFill="1" applyAlignment="1">
      <alignment horizontal="center"/>
    </xf>
    <xf numFmtId="0" fontId="29" fillId="0" borderId="14" xfId="0" applyNumberFormat="1" applyFont="1" applyFill="1" applyBorder="1"/>
    <xf numFmtId="0" fontId="30" fillId="0" borderId="0" xfId="0" quotePrefix="1" applyNumberFormat="1" applyFont="1" applyFill="1" applyAlignment="1">
      <alignment horizontal="center"/>
    </xf>
    <xf numFmtId="0" fontId="30" fillId="0" borderId="70" xfId="0" quotePrefix="1" applyNumberFormat="1" applyFont="1" applyFill="1" applyBorder="1" applyAlignment="1">
      <alignment horizontal="center"/>
    </xf>
    <xf numFmtId="187" fontId="30" fillId="0" borderId="70" xfId="0" quotePrefix="1" applyNumberFormat="1" applyFont="1" applyFill="1" applyBorder="1" applyAlignment="1">
      <alignment horizontal="center"/>
    </xf>
    <xf numFmtId="187" fontId="30" fillId="0" borderId="70" xfId="0" applyNumberFormat="1" applyFont="1" applyFill="1" applyBorder="1" applyAlignment="1">
      <alignment horizontal="center"/>
    </xf>
    <xf numFmtId="4" fontId="29" fillId="0" borderId="0" xfId="0" applyNumberFormat="1" applyFont="1" applyFill="1" applyAlignment="1">
      <alignment horizontal="right"/>
    </xf>
    <xf numFmtId="0" fontId="30" fillId="0" borderId="0" xfId="0" applyNumberFormat="1" applyFont="1" applyFill="1"/>
    <xf numFmtId="7" fontId="29" fillId="0" borderId="0" xfId="0" applyNumberFormat="1" applyFont="1" applyFill="1"/>
    <xf numFmtId="44" fontId="29" fillId="0" borderId="0" xfId="0" applyNumberFormat="1" applyFont="1" applyFill="1" applyAlignment="1"/>
    <xf numFmtId="39" fontId="29" fillId="0" borderId="0" xfId="0" applyNumberFormat="1" applyFont="1" applyFill="1"/>
    <xf numFmtId="39" fontId="29" fillId="0" borderId="0" xfId="0" applyNumberFormat="1" applyFont="1" applyFill="1" applyAlignment="1">
      <alignment horizontal="center"/>
    </xf>
    <xf numFmtId="39" fontId="29" fillId="0" borderId="0" xfId="0" applyNumberFormat="1" applyFont="1" applyFill="1" applyAlignment="1">
      <alignment horizontal="right"/>
    </xf>
    <xf numFmtId="43" fontId="29" fillId="0" borderId="0" xfId="0" applyNumberFormat="1" applyFont="1" applyFill="1" applyAlignment="1">
      <alignment horizontal="right"/>
    </xf>
    <xf numFmtId="43" fontId="29" fillId="0" borderId="0" xfId="0" quotePrefix="1" applyNumberFormat="1" applyFont="1" applyFill="1" applyAlignment="1">
      <alignment horizontal="right"/>
    </xf>
    <xf numFmtId="39" fontId="29" fillId="0" borderId="0" xfId="0" quotePrefix="1" applyNumberFormat="1" applyFont="1" applyFill="1" applyAlignment="1">
      <alignment horizontal="right"/>
    </xf>
    <xf numFmtId="43" fontId="29" fillId="0" borderId="0" xfId="0" applyNumberFormat="1" applyFont="1" applyFill="1" applyAlignment="1">
      <alignment horizontal="center"/>
    </xf>
    <xf numFmtId="4" fontId="29" fillId="0" borderId="0" xfId="0" applyNumberFormat="1" applyFont="1" applyFill="1"/>
    <xf numFmtId="0" fontId="30" fillId="0" borderId="0" xfId="0" applyNumberFormat="1" applyFont="1" applyFill="1" applyAlignment="1">
      <alignment horizontal="right"/>
    </xf>
    <xf numFmtId="44" fontId="30" fillId="0" borderId="36" xfId="0" applyNumberFormat="1" applyFont="1" applyFill="1" applyBorder="1" applyAlignment="1">
      <alignment horizontal="right"/>
    </xf>
    <xf numFmtId="0" fontId="30" fillId="0" borderId="0" xfId="0" applyNumberFormat="1" applyFont="1" applyFill="1" applyBorder="1"/>
    <xf numFmtId="39" fontId="30" fillId="0" borderId="0" xfId="0" applyNumberFormat="1" applyFont="1" applyFill="1" applyBorder="1"/>
    <xf numFmtId="0" fontId="29" fillId="0" borderId="0" xfId="0" applyNumberFormat="1" applyFont="1" applyFill="1" applyBorder="1"/>
    <xf numFmtId="39" fontId="29" fillId="0" borderId="0" xfId="0" quotePrefix="1" applyNumberFormat="1" applyFont="1" applyFill="1" applyAlignment="1">
      <alignment horizontal="center"/>
    </xf>
    <xf numFmtId="39" fontId="30" fillId="0" borderId="0" xfId="0" applyNumberFormat="1" applyFont="1" applyFill="1" applyBorder="1" applyAlignment="1">
      <alignment horizontal="right"/>
    </xf>
    <xf numFmtId="0" fontId="29" fillId="0" borderId="0" xfId="0" applyNumberFormat="1" applyFont="1" applyFill="1" applyBorder="1" applyAlignment="1">
      <alignment horizontal="right"/>
    </xf>
    <xf numFmtId="188" fontId="29" fillId="0" borderId="0" xfId="0" applyNumberFormat="1" applyFont="1" applyFill="1"/>
    <xf numFmtId="41" fontId="29" fillId="0" borderId="0" xfId="0" applyNumberFormat="1" applyFont="1" applyFill="1"/>
    <xf numFmtId="0" fontId="30" fillId="0" borderId="0" xfId="0" applyNumberFormat="1" applyFont="1"/>
    <xf numFmtId="41" fontId="30" fillId="0" borderId="0" xfId="0" applyNumberFormat="1" applyFont="1" applyFill="1"/>
    <xf numFmtId="41" fontId="30" fillId="0" borderId="0" xfId="0" applyNumberFormat="1" applyFont="1" applyAlignment="1">
      <alignment horizontal="right"/>
    </xf>
    <xf numFmtId="191" fontId="29" fillId="0" borderId="0" xfId="828" applyNumberFormat="1" applyFont="1" applyFill="1"/>
    <xf numFmtId="0" fontId="29" fillId="0" borderId="0" xfId="0" applyNumberFormat="1" applyFont="1"/>
    <xf numFmtId="0" fontId="30" fillId="0" borderId="0" xfId="0" quotePrefix="1" applyNumberFormat="1" applyFont="1" applyAlignment="1">
      <alignment horizontal="left"/>
    </xf>
    <xf numFmtId="41" fontId="29" fillId="0" borderId="0" xfId="0" applyNumberFormat="1" applyFont="1" applyAlignment="1">
      <alignment horizontal="right"/>
    </xf>
    <xf numFmtId="0" fontId="100" fillId="0" borderId="0" xfId="0" applyNumberFormat="1" applyFont="1"/>
    <xf numFmtId="0" fontId="100" fillId="0" borderId="0" xfId="0" applyNumberFormat="1" applyFont="1" applyFill="1"/>
    <xf numFmtId="191" fontId="100" fillId="0" borderId="0" xfId="828" applyNumberFormat="1" applyFont="1" applyFill="1"/>
    <xf numFmtId="0" fontId="30" fillId="0" borderId="70" xfId="0" applyNumberFormat="1" applyFont="1" applyBorder="1" applyAlignment="1">
      <alignment horizontal="center" wrapText="1"/>
    </xf>
    <xf numFmtId="0" fontId="30" fillId="0" borderId="0" xfId="0" applyNumberFormat="1" applyFont="1" applyBorder="1" applyAlignment="1">
      <alignment horizontal="center" wrapText="1"/>
    </xf>
    <xf numFmtId="49" fontId="30" fillId="0" borderId="70" xfId="0" applyNumberFormat="1" applyFont="1" applyFill="1" applyBorder="1" applyAlignment="1">
      <alignment horizontal="center" wrapText="1"/>
    </xf>
    <xf numFmtId="41" fontId="30" fillId="0" borderId="0" xfId="828" applyNumberFormat="1" applyFont="1" applyBorder="1" applyAlignment="1">
      <alignment horizontal="center" wrapText="1"/>
    </xf>
    <xf numFmtId="0" fontId="101" fillId="0" borderId="0" xfId="0" applyNumberFormat="1" applyFont="1"/>
    <xf numFmtId="0" fontId="29" fillId="0" borderId="0" xfId="0" applyNumberFormat="1" applyFont="1" applyBorder="1"/>
    <xf numFmtId="0" fontId="0" fillId="0" borderId="0" xfId="0" applyNumberFormat="1" applyFill="1" applyAlignment="1">
      <alignment horizontal="left" wrapText="1" readingOrder="1"/>
    </xf>
    <xf numFmtId="43" fontId="100" fillId="0" borderId="0" xfId="0" applyNumberFormat="1" applyFont="1" applyFill="1"/>
    <xf numFmtId="0" fontId="29" fillId="0" borderId="0" xfId="0" applyNumberFormat="1" applyFont="1" applyFill="1" applyAlignment="1"/>
    <xf numFmtId="4" fontId="102" fillId="0" borderId="0" xfId="0" applyNumberFormat="1" applyFont="1" applyFill="1" applyAlignment="1">
      <alignment horizontal="right" wrapText="1" readingOrder="1"/>
    </xf>
    <xf numFmtId="0" fontId="102" fillId="0" borderId="0" xfId="0" applyNumberFormat="1" applyFont="1" applyFill="1" applyAlignment="1">
      <alignment horizontal="right" wrapText="1" readingOrder="1"/>
    </xf>
    <xf numFmtId="0" fontId="29" fillId="0" borderId="0" xfId="0" applyNumberFormat="1" applyFont="1" applyBorder="1" applyAlignment="1">
      <alignment horizontal="center" wrapText="1"/>
    </xf>
    <xf numFmtId="41" fontId="29" fillId="0" borderId="0" xfId="0" applyNumberFormat="1" applyFont="1" applyBorder="1"/>
    <xf numFmtId="41" fontId="29" fillId="0" borderId="0" xfId="0" applyNumberFormat="1" applyFont="1" applyFill="1" applyBorder="1" applyAlignment="1">
      <alignment wrapText="1"/>
    </xf>
    <xf numFmtId="41" fontId="30" fillId="0" borderId="0" xfId="0" applyNumberFormat="1" applyFont="1" applyFill="1" applyBorder="1" applyAlignment="1">
      <alignment horizontal="center"/>
    </xf>
    <xf numFmtId="41" fontId="29" fillId="0" borderId="0" xfId="0" applyNumberFormat="1" applyFont="1" applyFill="1" applyBorder="1" applyAlignment="1">
      <alignment horizontal="right"/>
    </xf>
    <xf numFmtId="0" fontId="0" fillId="0" borderId="0" xfId="0" applyNumberFormat="1" applyFont="1" applyFill="1" applyAlignment="1">
      <alignment horizontal="left" wrapText="1" readingOrder="1"/>
    </xf>
    <xf numFmtId="49" fontId="29" fillId="0" borderId="0" xfId="0" applyNumberFormat="1" applyFont="1" applyFill="1" applyAlignment="1">
      <alignment wrapText="1"/>
    </xf>
    <xf numFmtId="0" fontId="29" fillId="0" borderId="0" xfId="0" applyNumberFormat="1" applyFont="1" applyFill="1" applyAlignment="1">
      <alignment horizontal="left" vertical="top" wrapText="1"/>
    </xf>
    <xf numFmtId="0" fontId="29" fillId="0" borderId="0" xfId="0" applyNumberFormat="1" applyFont="1" applyFill="1" applyAlignment="1">
      <alignment horizontal="left" vertical="top"/>
    </xf>
    <xf numFmtId="4" fontId="100" fillId="0" borderId="0" xfId="0" applyNumberFormat="1" applyFont="1"/>
    <xf numFmtId="178" fontId="24" fillId="0" borderId="0" xfId="740" applyNumberFormat="1" applyFont="1" applyFill="1" applyAlignment="1">
      <alignment horizontal="center"/>
    </xf>
    <xf numFmtId="0" fontId="24" fillId="0" borderId="0" xfId="8" applyFont="1"/>
    <xf numFmtId="170" fontId="24" fillId="0" borderId="0" xfId="2" applyNumberFormat="1" applyFont="1" applyAlignment="1"/>
    <xf numFmtId="170" fontId="26" fillId="0" borderId="0" xfId="2" quotePrefix="1" applyNumberFormat="1" applyFont="1" applyBorder="1" applyAlignment="1" applyProtection="1">
      <alignment horizontal="center"/>
      <protection locked="0"/>
    </xf>
    <xf numFmtId="170" fontId="70" fillId="0" borderId="0" xfId="2" applyNumberFormat="1" applyFont="1" applyAlignment="1"/>
    <xf numFmtId="170" fontId="26" fillId="0" borderId="10" xfId="2" quotePrefix="1" applyNumberFormat="1" applyFont="1" applyBorder="1" applyAlignment="1" applyProtection="1">
      <alignment horizontal="center"/>
      <protection locked="0"/>
    </xf>
    <xf numFmtId="170" fontId="24" fillId="0" borderId="0" xfId="1" applyNumberFormat="1" applyFont="1" applyAlignment="1"/>
    <xf numFmtId="170" fontId="24" fillId="0" borderId="0" xfId="1" applyNumberFormat="1" applyFont="1" applyAlignment="1">
      <alignment horizontal="center"/>
    </xf>
    <xf numFmtId="164" fontId="24" fillId="0" borderId="0" xfId="7" applyNumberFormat="1" applyFont="1" applyAlignment="1">
      <alignment horizontal="right"/>
    </xf>
    <xf numFmtId="166" fontId="31" fillId="0" borderId="0" xfId="0" applyNumberFormat="1" applyFont="1" applyBorder="1" applyAlignment="1">
      <alignment horizontal="center"/>
    </xf>
    <xf numFmtId="166" fontId="133" fillId="0" borderId="0" xfId="0" applyNumberFormat="1" applyFont="1" applyAlignment="1" applyProtection="1">
      <protection locked="0"/>
    </xf>
    <xf numFmtId="166" fontId="130" fillId="0" borderId="0" xfId="0" applyNumberFormat="1" applyFont="1" applyBorder="1" applyAlignment="1" applyProtection="1">
      <protection locked="0"/>
    </xf>
    <xf numFmtId="166" fontId="143" fillId="0" borderId="0" xfId="0" applyNumberFormat="1" applyFont="1" applyBorder="1" applyAlignment="1" applyProtection="1">
      <protection locked="0"/>
    </xf>
    <xf numFmtId="165" fontId="143" fillId="0" borderId="0" xfId="0" applyNumberFormat="1" applyFont="1" applyBorder="1" applyAlignment="1" applyProtection="1">
      <protection locked="0"/>
    </xf>
    <xf numFmtId="165" fontId="143" fillId="0" borderId="0" xfId="0" applyNumberFormat="1" applyFont="1" applyAlignment="1" applyProtection="1">
      <protection locked="0"/>
    </xf>
    <xf numFmtId="166" fontId="144" fillId="0" borderId="0" xfId="0" applyNumberFormat="1" applyFont="1" applyAlignment="1" applyProtection="1">
      <protection locked="0"/>
    </xf>
    <xf numFmtId="165" fontId="145" fillId="0" borderId="0" xfId="0" applyNumberFormat="1" applyFont="1" applyBorder="1" applyAlignment="1" applyProtection="1">
      <protection locked="0"/>
    </xf>
    <xf numFmtId="165" fontId="130" fillId="0" borderId="0" xfId="0" applyNumberFormat="1" applyFont="1" applyBorder="1" applyAlignment="1" applyProtection="1">
      <protection locked="0"/>
    </xf>
    <xf numFmtId="165" fontId="24" fillId="0" borderId="0" xfId="0" applyNumberFormat="1" applyFont="1" applyAlignment="1" applyProtection="1">
      <protection locked="0"/>
    </xf>
    <xf numFmtId="166" fontId="24" fillId="0" borderId="0" xfId="0" applyNumberFormat="1" applyFont="1" applyBorder="1" applyAlignment="1" applyProtection="1">
      <alignment horizontal="center"/>
      <protection locked="0"/>
    </xf>
    <xf numFmtId="165" fontId="24" fillId="0" borderId="0" xfId="0" applyNumberFormat="1" applyFont="1" applyBorder="1" applyAlignment="1" applyProtection="1">
      <protection locked="0"/>
    </xf>
    <xf numFmtId="166" fontId="24" fillId="0" borderId="0" xfId="0" applyNumberFormat="1" applyFont="1" applyAlignment="1" applyProtection="1">
      <alignment horizontal="center"/>
      <protection locked="0"/>
    </xf>
    <xf numFmtId="166" fontId="24" fillId="0" borderId="0" xfId="0" applyNumberFormat="1" applyFont="1" applyAlignment="1"/>
    <xf numFmtId="164" fontId="24" fillId="0" borderId="0" xfId="0" applyFont="1" applyBorder="1" applyAlignment="1">
      <alignment horizontal="center"/>
    </xf>
    <xf numFmtId="164" fontId="24" fillId="0" borderId="10" xfId="0" applyFont="1" applyBorder="1" applyAlignment="1">
      <alignment horizontal="left"/>
    </xf>
    <xf numFmtId="164" fontId="24" fillId="0" borderId="0" xfId="0" applyFont="1" applyBorder="1" applyAlignment="1">
      <alignment horizontal="left"/>
    </xf>
    <xf numFmtId="166" fontId="144" fillId="0" borderId="0" xfId="0" applyNumberFormat="1" applyFont="1" applyAlignment="1"/>
    <xf numFmtId="165" fontId="143" fillId="0" borderId="0" xfId="0" applyNumberFormat="1" applyFont="1" applyAlignment="1"/>
    <xf numFmtId="166" fontId="143" fillId="0" borderId="0" xfId="0" applyNumberFormat="1" applyFont="1" applyBorder="1" applyAlignment="1"/>
    <xf numFmtId="165" fontId="143" fillId="0" borderId="0" xfId="0" applyNumberFormat="1" applyFont="1" applyBorder="1" applyAlignment="1"/>
    <xf numFmtId="165" fontId="145" fillId="0" borderId="0" xfId="0" applyNumberFormat="1" applyFont="1" applyBorder="1" applyAlignment="1"/>
    <xf numFmtId="165" fontId="130" fillId="0" borderId="0" xfId="0" applyNumberFormat="1" applyFont="1" applyBorder="1" applyAlignment="1"/>
    <xf numFmtId="164" fontId="24" fillId="0" borderId="0" xfId="0" applyFont="1"/>
    <xf numFmtId="164" fontId="24" fillId="0" borderId="0" xfId="0" applyFont="1" applyAlignment="1"/>
    <xf numFmtId="164" fontId="24" fillId="0" borderId="0" xfId="0" applyFont="1" applyAlignment="1">
      <alignment horizontal="center"/>
    </xf>
    <xf numFmtId="164" fontId="85" fillId="0" borderId="0" xfId="0" applyFont="1"/>
    <xf numFmtId="165" fontId="147" fillId="0" borderId="0" xfId="2" applyNumberFormat="1" applyFont="1" applyFill="1" applyBorder="1" applyAlignment="1">
      <alignment horizontal="centerContinuous"/>
    </xf>
    <xf numFmtId="165" fontId="24" fillId="0" borderId="0" xfId="2" applyNumberFormat="1" applyFont="1" applyFill="1" applyBorder="1" applyAlignment="1">
      <alignment horizontal="centerContinuous"/>
    </xf>
    <xf numFmtId="165" fontId="52" fillId="0" borderId="0" xfId="2" applyNumberFormat="1" applyFont="1" applyFill="1" applyBorder="1" applyAlignment="1">
      <alignment horizontal="centerContinuous"/>
    </xf>
    <xf numFmtId="170" fontId="24" fillId="0" borderId="0" xfId="828" applyNumberFormat="1" applyFont="1" applyFill="1" applyBorder="1"/>
    <xf numFmtId="170" fontId="51" fillId="0" borderId="0" xfId="828" applyNumberFormat="1" applyFont="1" applyFill="1" applyBorder="1" applyAlignment="1"/>
    <xf numFmtId="166" fontId="24" fillId="0" borderId="0" xfId="2" applyNumberFormat="1" applyFont="1" applyFill="1" applyBorder="1" applyAlignment="1"/>
    <xf numFmtId="169" fontId="24" fillId="0" borderId="0" xfId="2" applyNumberFormat="1" applyFont="1" applyFill="1" applyBorder="1" applyAlignment="1">
      <alignment horizontal="right"/>
    </xf>
    <xf numFmtId="0" fontId="24" fillId="0" borderId="0" xfId="17" applyNumberFormat="1" applyFont="1" applyAlignment="1">
      <alignment horizontal="left"/>
    </xf>
    <xf numFmtId="166" fontId="31" fillId="0" borderId="10" xfId="0" applyNumberFormat="1" applyFont="1" applyBorder="1" applyAlignment="1">
      <alignment horizontal="center"/>
    </xf>
    <xf numFmtId="166" fontId="31" fillId="0" borderId="0" xfId="0" applyNumberFormat="1" applyFont="1" applyBorder="1" applyAlignment="1">
      <alignment horizontal="center"/>
    </xf>
    <xf numFmtId="167" fontId="24" fillId="0" borderId="0" xfId="0" applyNumberFormat="1" applyFont="1" applyFill="1" applyAlignment="1" applyProtection="1">
      <protection locked="0"/>
    </xf>
    <xf numFmtId="170" fontId="24" fillId="0" borderId="0" xfId="0" quotePrefix="1" applyNumberFormat="1" applyFont="1" applyAlignment="1" applyProtection="1">
      <alignment horizontal="right"/>
      <protection locked="0"/>
    </xf>
    <xf numFmtId="164" fontId="54" fillId="0" borderId="0" xfId="0" applyFont="1"/>
    <xf numFmtId="0" fontId="148" fillId="0" borderId="0" xfId="861" applyNumberFormat="1" applyFont="1" applyAlignment="1"/>
    <xf numFmtId="0" fontId="69" fillId="0" borderId="0" xfId="861" applyNumberFormat="1" applyFont="1" applyAlignment="1"/>
    <xf numFmtId="37" fontId="29" fillId="35" borderId="0" xfId="861" applyNumberFormat="1" applyFont="1" applyFill="1" applyAlignment="1">
      <alignment horizontal="left"/>
    </xf>
    <xf numFmtId="0" fontId="30" fillId="35" borderId="0" xfId="861" applyNumberFormat="1" applyFont="1" applyFill="1" applyAlignment="1"/>
    <xf numFmtId="0" fontId="30" fillId="35" borderId="0" xfId="861" applyNumberFormat="1" applyFont="1" applyFill="1" applyBorder="1" applyAlignment="1"/>
    <xf numFmtId="166" fontId="150" fillId="0" borderId="10" xfId="0" applyNumberFormat="1" applyFont="1" applyBorder="1" applyAlignment="1">
      <alignment horizontal="centerContinuous"/>
    </xf>
    <xf numFmtId="174" fontId="26" fillId="0" borderId="0" xfId="0" applyNumberFormat="1" applyFont="1" applyAlignment="1" applyProtection="1"/>
    <xf numFmtId="4" fontId="30" fillId="0" borderId="0" xfId="1029" applyNumberFormat="1" applyFont="1" applyAlignment="1"/>
    <xf numFmtId="1" fontId="30" fillId="0" borderId="0" xfId="1029" applyNumberFormat="1" applyFont="1" applyAlignment="1"/>
    <xf numFmtId="0" fontId="30" fillId="0" borderId="0" xfId="1029" applyFont="1" applyAlignment="1">
      <alignment horizontal="right"/>
    </xf>
    <xf numFmtId="0" fontId="73" fillId="0" borderId="0" xfId="1029" applyFont="1" applyAlignment="1">
      <alignment horizontal="right"/>
    </xf>
    <xf numFmtId="39" fontId="30" fillId="0" borderId="0" xfId="1029" applyNumberFormat="1" applyFont="1" applyFill="1" applyBorder="1" applyAlignment="1"/>
    <xf numFmtId="39" fontId="113" fillId="0" borderId="0" xfId="1029" applyNumberFormat="1" applyFont="1" applyFill="1" applyBorder="1" applyAlignment="1">
      <alignment horizontal="right"/>
    </xf>
    <xf numFmtId="39" fontId="113" fillId="0" borderId="0" xfId="1029" applyNumberFormat="1" applyFont="1" applyFill="1" applyBorder="1" applyAlignment="1"/>
    <xf numFmtId="39" fontId="113" fillId="0" borderId="0" xfId="1029" quotePrefix="1" applyNumberFormat="1" applyFont="1" applyFill="1" applyBorder="1" applyAlignment="1">
      <alignment horizontal="left"/>
    </xf>
    <xf numFmtId="4" fontId="54" fillId="0" borderId="0" xfId="1029" applyNumberFormat="1" applyFont="1" applyAlignment="1">
      <alignment horizontal="left" vertical="center"/>
    </xf>
    <xf numFmtId="1" fontId="31" fillId="0" borderId="53" xfId="1029" applyNumberFormat="1" applyFont="1" applyBorder="1" applyAlignment="1"/>
    <xf numFmtId="4" fontId="31" fillId="0" borderId="53" xfId="1029" applyNumberFormat="1" applyFont="1" applyBorder="1" applyAlignment="1">
      <alignment horizontal="center"/>
    </xf>
    <xf numFmtId="4" fontId="31" fillId="36" borderId="60" xfId="1029" applyNumberFormat="1" applyFont="1" applyFill="1" applyBorder="1" applyAlignment="1">
      <alignment horizontal="center"/>
    </xf>
    <xf numFmtId="1" fontId="24" fillId="0" borderId="0" xfId="1029" quotePrefix="1" applyNumberFormat="1" applyFont="1" applyAlignment="1">
      <alignment horizontal="center"/>
    </xf>
    <xf numFmtId="4" fontId="24" fillId="0" borderId="0" xfId="1029" applyNumberFormat="1" applyFont="1" applyAlignment="1">
      <alignment horizontal="left"/>
    </xf>
    <xf numFmtId="4" fontId="24" fillId="0" borderId="0" xfId="1029" quotePrefix="1" applyNumberFormat="1" applyFont="1" applyFill="1" applyBorder="1" applyAlignment="1">
      <alignment horizontal="center"/>
    </xf>
    <xf numFmtId="1" fontId="24" fillId="0" borderId="0" xfId="1029" applyNumberFormat="1" applyFont="1" applyAlignment="1">
      <alignment horizontal="center"/>
    </xf>
    <xf numFmtId="4" fontId="31" fillId="36" borderId="60" xfId="1029" quotePrefix="1" applyNumberFormat="1" applyFont="1" applyFill="1" applyBorder="1" applyAlignment="1">
      <alignment horizontal="center"/>
    </xf>
    <xf numFmtId="4" fontId="24" fillId="0" borderId="0" xfId="1029" applyNumberFormat="1" applyFont="1" applyFill="1" applyBorder="1" applyAlignment="1"/>
    <xf numFmtId="4" fontId="31" fillId="0" borderId="0" xfId="1029" quotePrefix="1" applyNumberFormat="1" applyFont="1" applyFill="1" applyBorder="1" applyAlignment="1">
      <alignment horizontal="center"/>
    </xf>
    <xf numFmtId="4" fontId="24" fillId="0" borderId="0" xfId="1029" quotePrefix="1" applyNumberFormat="1" applyFont="1" applyAlignment="1">
      <alignment horizontal="left"/>
    </xf>
    <xf numFmtId="4" fontId="24" fillId="0" borderId="0" xfId="1029" applyNumberFormat="1" applyFont="1" applyBorder="1" applyAlignment="1"/>
    <xf numFmtId="4" fontId="24" fillId="0" borderId="0" xfId="1029" quotePrefix="1" applyNumberFormat="1" applyFont="1" applyBorder="1" applyAlignment="1">
      <alignment horizontal="left"/>
    </xf>
    <xf numFmtId="4" fontId="24" fillId="0" borderId="0" xfId="1029" applyNumberFormat="1" applyFont="1" applyBorder="1" applyAlignment="1">
      <alignment horizontal="center"/>
    </xf>
    <xf numFmtId="1" fontId="24" fillId="0" borderId="0" xfId="1029" applyNumberFormat="1" applyFont="1" applyAlignment="1"/>
    <xf numFmtId="4" fontId="24" fillId="0" borderId="0" xfId="1029" applyNumberFormat="1" applyFont="1" applyBorder="1" applyAlignment="1">
      <alignment horizontal="left"/>
    </xf>
    <xf numFmtId="4" fontId="24" fillId="0" borderId="0" xfId="1029" applyNumberFormat="1" applyFont="1" applyFill="1" applyBorder="1" applyAlignment="1">
      <alignment horizontal="left"/>
    </xf>
    <xf numFmtId="0" fontId="24" fillId="0" borderId="0" xfId="1029" applyNumberFormat="1" applyFont="1" applyBorder="1" applyAlignment="1">
      <alignment horizontal="left"/>
    </xf>
    <xf numFmtId="4" fontId="24" fillId="0" borderId="0" xfId="1029" quotePrefix="1" applyNumberFormat="1" applyFont="1" applyFill="1" applyBorder="1" applyAlignment="1">
      <alignment horizontal="left"/>
    </xf>
    <xf numFmtId="37" fontId="31" fillId="0" borderId="0" xfId="1029" quotePrefix="1" applyNumberFormat="1" applyFont="1" applyFill="1" applyBorder="1" applyAlignment="1">
      <alignment horizontal="center"/>
    </xf>
    <xf numFmtId="4" fontId="24" fillId="0" borderId="0" xfId="1029" applyNumberFormat="1" applyFont="1" applyFill="1" applyBorder="1" applyAlignment="1">
      <alignment horizontal="center"/>
    </xf>
    <xf numFmtId="1" fontId="24" fillId="0" borderId="0" xfId="1029" applyNumberFormat="1" applyFont="1" applyFill="1" applyAlignment="1">
      <alignment horizontal="center"/>
    </xf>
    <xf numFmtId="4" fontId="31" fillId="36" borderId="61" xfId="1029" applyNumberFormat="1" applyFont="1" applyFill="1" applyBorder="1" applyAlignment="1">
      <alignment horizontal="left"/>
    </xf>
    <xf numFmtId="4" fontId="31" fillId="0" borderId="0" xfId="1029" quotePrefix="1" applyNumberFormat="1" applyFont="1" applyAlignment="1">
      <alignment horizontal="left"/>
    </xf>
    <xf numFmtId="4" fontId="31" fillId="0" borderId="0" xfId="1029" applyNumberFormat="1" applyFont="1" applyAlignment="1">
      <alignment horizontal="left"/>
    </xf>
    <xf numFmtId="7" fontId="31" fillId="0" borderId="0" xfId="1029" applyNumberFormat="1" applyFont="1" applyBorder="1" applyAlignment="1" applyProtection="1">
      <alignment horizontal="right"/>
      <protection locked="0"/>
    </xf>
    <xf numFmtId="37" fontId="31" fillId="0" borderId="0" xfId="1029" quotePrefix="1" applyNumberFormat="1" applyFont="1" applyFill="1" applyBorder="1" applyAlignment="1">
      <alignment horizontal="right"/>
    </xf>
    <xf numFmtId="39" fontId="24" fillId="0" borderId="0" xfId="1029" applyNumberFormat="1" applyFont="1" applyFill="1" applyAlignment="1"/>
    <xf numFmtId="43" fontId="31" fillId="0" borderId="36" xfId="1029" applyNumberFormat="1" applyFont="1" applyBorder="1" applyAlignment="1" applyProtection="1">
      <alignment horizontal="right"/>
      <protection locked="0"/>
    </xf>
    <xf numFmtId="43" fontId="31" fillId="0" borderId="0" xfId="1029" applyNumberFormat="1" applyFont="1" applyBorder="1" applyAlignment="1">
      <alignment horizontal="right"/>
    </xf>
    <xf numFmtId="4" fontId="31" fillId="0" borderId="0" xfId="1029" applyNumberFormat="1" applyFont="1" applyFill="1" applyBorder="1" applyAlignment="1">
      <alignment horizontal="center"/>
    </xf>
    <xf numFmtId="1" fontId="24" fillId="0" borderId="0" xfId="1029" quotePrefix="1" applyNumberFormat="1" applyFont="1" applyFill="1" applyAlignment="1">
      <alignment horizontal="center"/>
    </xf>
    <xf numFmtId="0" fontId="108" fillId="0" borderId="0" xfId="860" applyFont="1" applyAlignment="1">
      <alignment horizontal="center"/>
    </xf>
    <xf numFmtId="0" fontId="108" fillId="0" borderId="0" xfId="860" applyFont="1" applyAlignment="1">
      <alignment horizontal="right"/>
    </xf>
    <xf numFmtId="170" fontId="24" fillId="0" borderId="0" xfId="0" applyNumberFormat="1" applyFont="1" applyAlignment="1" applyProtection="1">
      <alignment horizontal="center"/>
      <protection locked="0"/>
    </xf>
    <xf numFmtId="170" fontId="24" fillId="0" borderId="0" xfId="0" applyNumberFormat="1" applyFont="1" applyBorder="1" applyAlignment="1" applyProtection="1">
      <alignment horizontal="center"/>
      <protection locked="0"/>
    </xf>
    <xf numFmtId="170" fontId="31" fillId="0" borderId="16" xfId="0" applyNumberFormat="1" applyFont="1" applyBorder="1" applyAlignment="1" applyProtection="1">
      <alignment horizontal="center"/>
      <protection locked="0"/>
    </xf>
    <xf numFmtId="170" fontId="24" fillId="0" borderId="0" xfId="0" applyNumberFormat="1" applyFont="1" applyBorder="1" applyAlignment="1" applyProtection="1">
      <alignment horizontal="right"/>
      <protection locked="0"/>
    </xf>
    <xf numFmtId="170" fontId="31" fillId="0" borderId="10" xfId="0" applyNumberFormat="1" applyFont="1" applyBorder="1" applyAlignment="1" applyProtection="1">
      <alignment horizontal="right"/>
      <protection locked="0"/>
    </xf>
    <xf numFmtId="170" fontId="24" fillId="0" borderId="0" xfId="0" quotePrefix="1" applyNumberFormat="1" applyFont="1" applyAlignment="1" applyProtection="1">
      <protection locked="0"/>
    </xf>
    <xf numFmtId="170" fontId="24" fillId="0" borderId="0" xfId="0" applyNumberFormat="1" applyFont="1" applyFill="1" applyAlignment="1" applyProtection="1">
      <alignment horizontal="center"/>
      <protection locked="0"/>
    </xf>
    <xf numFmtId="174" fontId="24" fillId="0" borderId="0" xfId="1" applyNumberFormat="1" applyFont="1" applyAlignment="1"/>
    <xf numFmtId="170" fontId="24" fillId="0" borderId="0" xfId="1" applyNumberFormat="1" applyFont="1" applyAlignment="1">
      <alignment horizontal="right"/>
    </xf>
    <xf numFmtId="170" fontId="24" fillId="0" borderId="0" xfId="0" applyNumberFormat="1" applyFont="1" applyFill="1" applyBorder="1" applyAlignment="1">
      <alignment horizontal="right"/>
    </xf>
    <xf numFmtId="37" fontId="24" fillId="0" borderId="0" xfId="2" applyNumberFormat="1" applyFont="1" applyAlignment="1"/>
    <xf numFmtId="174" fontId="24" fillId="0" borderId="0" xfId="2" applyNumberFormat="1" applyFont="1" applyAlignment="1"/>
    <xf numFmtId="170" fontId="24" fillId="0" borderId="0" xfId="2" quotePrefix="1" applyNumberFormat="1" applyFont="1" applyAlignment="1">
      <alignment horizontal="center"/>
    </xf>
    <xf numFmtId="174" fontId="24" fillId="0" borderId="0" xfId="2" applyNumberFormat="1" applyFont="1" applyAlignment="1">
      <alignment horizontal="right"/>
    </xf>
    <xf numFmtId="174" fontId="24" fillId="0" borderId="0" xfId="2" quotePrefix="1" applyNumberFormat="1" applyFont="1" applyAlignment="1">
      <alignment horizontal="center"/>
    </xf>
    <xf numFmtId="0" fontId="87" fillId="0" borderId="0" xfId="8" applyFont="1"/>
    <xf numFmtId="0" fontId="24" fillId="0" borderId="0" xfId="8" applyFont="1" applyAlignment="1"/>
    <xf numFmtId="188" fontId="87" fillId="0" borderId="0" xfId="8" applyNumberFormat="1" applyFont="1"/>
    <xf numFmtId="41" fontId="24" fillId="0" borderId="0" xfId="8" applyNumberFormat="1" applyFont="1" applyAlignment="1">
      <alignment horizontal="right"/>
    </xf>
    <xf numFmtId="170" fontId="24" fillId="0" borderId="0" xfId="8" applyNumberFormat="1" applyFont="1"/>
    <xf numFmtId="174" fontId="24" fillId="0" borderId="0" xfId="8" applyNumberFormat="1" applyFont="1"/>
    <xf numFmtId="0" fontId="87" fillId="0" borderId="0" xfId="8" applyFont="1" applyBorder="1"/>
    <xf numFmtId="0" fontId="87" fillId="0" borderId="0" xfId="860" applyFont="1"/>
    <xf numFmtId="0" fontId="87" fillId="0" borderId="0" xfId="860" applyFont="1" applyBorder="1"/>
    <xf numFmtId="0" fontId="24" fillId="0" borderId="0" xfId="8" applyFont="1" applyBorder="1"/>
    <xf numFmtId="0" fontId="24" fillId="0" borderId="0" xfId="17" quotePrefix="1" applyNumberFormat="1" applyFont="1" applyAlignment="1">
      <alignment horizontal="left"/>
    </xf>
    <xf numFmtId="164" fontId="49" fillId="0" borderId="0" xfId="0" applyFont="1"/>
    <xf numFmtId="164" fontId="25" fillId="0" borderId="0" xfId="0" applyFont="1"/>
    <xf numFmtId="164" fontId="31" fillId="0" borderId="0" xfId="0" applyFont="1"/>
    <xf numFmtId="0" fontId="139" fillId="0" borderId="0" xfId="8" applyFont="1" applyFill="1" applyAlignment="1">
      <alignment horizontal="left"/>
    </xf>
    <xf numFmtId="166" fontId="24" fillId="0" borderId="0" xfId="2" applyNumberFormat="1" applyFont="1" applyBorder="1" applyAlignment="1"/>
    <xf numFmtId="164" fontId="24" fillId="0" borderId="0" xfId="2" applyNumberFormat="1" applyFont="1" applyBorder="1" applyAlignment="1"/>
    <xf numFmtId="170" fontId="24" fillId="0" borderId="0" xfId="2" applyNumberFormat="1" applyFont="1" applyBorder="1"/>
    <xf numFmtId="165" fontId="54" fillId="0" borderId="0" xfId="0" quotePrefix="1" applyNumberFormat="1" applyFont="1" applyAlignment="1">
      <alignment horizontal="left"/>
    </xf>
    <xf numFmtId="165" fontId="24" fillId="0" borderId="0" xfId="0" applyNumberFormat="1" applyFont="1" applyAlignment="1">
      <alignment horizontal="centerContinuous"/>
    </xf>
    <xf numFmtId="165" fontId="31" fillId="0" borderId="0" xfId="0" applyNumberFormat="1" applyFont="1" applyAlignment="1">
      <alignment horizontal="centerContinuous"/>
    </xf>
    <xf numFmtId="165" fontId="54" fillId="0" borderId="0" xfId="0" applyNumberFormat="1" applyFont="1" applyAlignment="1">
      <alignment horizontal="left"/>
    </xf>
    <xf numFmtId="165" fontId="31" fillId="0" borderId="0" xfId="0" applyNumberFormat="1" applyFont="1" applyAlignment="1">
      <alignment horizontal="right"/>
    </xf>
    <xf numFmtId="165" fontId="24" fillId="0" borderId="0" xfId="0" applyNumberFormat="1" applyFont="1" applyAlignment="1"/>
    <xf numFmtId="165" fontId="31" fillId="0" borderId="0" xfId="0" applyNumberFormat="1" applyFont="1" applyAlignment="1"/>
    <xf numFmtId="165" fontId="31" fillId="0" borderId="0" xfId="0" applyNumberFormat="1" applyFont="1" applyBorder="1" applyAlignment="1">
      <alignment horizontal="centerContinuous"/>
    </xf>
    <xf numFmtId="165" fontId="31" fillId="0" borderId="0" xfId="0" quotePrefix="1" applyNumberFormat="1" applyFont="1" applyAlignment="1">
      <alignment horizontal="centerContinuous"/>
    </xf>
    <xf numFmtId="165" fontId="31" fillId="0" borderId="10" xfId="0" applyNumberFormat="1" applyFont="1" applyBorder="1" applyAlignment="1">
      <alignment horizontal="centerContinuous"/>
    </xf>
    <xf numFmtId="165" fontId="24" fillId="0" borderId="22" xfId="0" applyNumberFormat="1" applyFont="1" applyBorder="1" applyAlignment="1"/>
    <xf numFmtId="165" fontId="24" fillId="0" borderId="21" xfId="0" applyNumberFormat="1" applyFont="1" applyBorder="1" applyAlignment="1"/>
    <xf numFmtId="165" fontId="24" fillId="0" borderId="14" xfId="0" applyNumberFormat="1" applyFont="1" applyBorder="1" applyAlignment="1"/>
    <xf numFmtId="0" fontId="31" fillId="0" borderId="0" xfId="0" applyNumberFormat="1" applyFont="1" applyAlignment="1"/>
    <xf numFmtId="0" fontId="24" fillId="0" borderId="0" xfId="0" applyNumberFormat="1" applyFont="1" applyAlignment="1"/>
    <xf numFmtId="174" fontId="24" fillId="0" borderId="0" xfId="0" applyNumberFormat="1" applyFont="1" applyAlignment="1" applyProtection="1"/>
    <xf numFmtId="174" fontId="24" fillId="0" borderId="0" xfId="0" applyNumberFormat="1" applyFont="1" applyBorder="1" applyAlignment="1" applyProtection="1">
      <protection locked="0"/>
    </xf>
    <xf numFmtId="174" fontId="24" fillId="0" borderId="0" xfId="0" quotePrefix="1" applyNumberFormat="1" applyFont="1" applyAlignment="1" applyProtection="1">
      <alignment horizontal="left"/>
    </xf>
    <xf numFmtId="174" fontId="24" fillId="0" borderId="0" xfId="0" applyNumberFormat="1" applyFont="1" applyAlignment="1" applyProtection="1">
      <protection locked="0"/>
    </xf>
    <xf numFmtId="174" fontId="24" fillId="0" borderId="22" xfId="0" applyNumberFormat="1" applyFont="1" applyBorder="1" applyAlignment="1" applyProtection="1">
      <protection locked="0"/>
    </xf>
    <xf numFmtId="174" fontId="24" fillId="0" borderId="19" xfId="0" applyNumberFormat="1" applyFont="1" applyBorder="1" applyAlignment="1" applyProtection="1">
      <protection locked="0"/>
    </xf>
    <xf numFmtId="174" fontId="24" fillId="0" borderId="0" xfId="0" quotePrefix="1" applyNumberFormat="1" applyFont="1" applyBorder="1" applyAlignment="1"/>
    <xf numFmtId="174" fontId="24" fillId="0" borderId="0" xfId="0" quotePrefix="1" applyNumberFormat="1" applyFont="1" applyBorder="1" applyAlignment="1">
      <alignment horizontal="left"/>
    </xf>
    <xf numFmtId="174" fontId="24" fillId="0" borderId="14" xfId="0" applyNumberFormat="1" applyFont="1" applyBorder="1" applyAlignment="1" applyProtection="1">
      <protection locked="0"/>
    </xf>
    <xf numFmtId="174" fontId="24" fillId="0" borderId="0" xfId="0" quotePrefix="1" applyNumberFormat="1" applyFont="1" applyBorder="1" applyAlignment="1" applyProtection="1">
      <protection locked="0"/>
    </xf>
    <xf numFmtId="0" fontId="24" fillId="0" borderId="0" xfId="0" quotePrefix="1" applyNumberFormat="1" applyFont="1" applyAlignment="1">
      <alignment horizontal="left"/>
    </xf>
    <xf numFmtId="0" fontId="24" fillId="0" borderId="0" xfId="0" quotePrefix="1" applyNumberFormat="1" applyFont="1" applyAlignment="1">
      <alignment horizontal="center"/>
    </xf>
    <xf numFmtId="170" fontId="24" fillId="0" borderId="0" xfId="0" quotePrefix="1" applyNumberFormat="1" applyFont="1" applyBorder="1" applyAlignment="1" applyProtection="1">
      <protection locked="0"/>
    </xf>
    <xf numFmtId="170" fontId="24" fillId="0" borderId="0" xfId="0" quotePrefix="1" applyNumberFormat="1" applyFont="1" applyBorder="1" applyAlignment="1" applyProtection="1">
      <alignment horizontal="center"/>
    </xf>
    <xf numFmtId="170" fontId="24" fillId="0" borderId="22" xfId="0" applyNumberFormat="1" applyFont="1" applyBorder="1" applyAlignment="1" applyProtection="1">
      <protection locked="0"/>
    </xf>
    <xf numFmtId="170" fontId="24" fillId="0" borderId="0" xfId="0" quotePrefix="1" applyNumberFormat="1" applyFont="1" applyBorder="1" applyAlignment="1"/>
    <xf numFmtId="170" fontId="24" fillId="0" borderId="0" xfId="0" quotePrefix="1" applyNumberFormat="1" applyFont="1" applyBorder="1" applyAlignment="1">
      <alignment horizontal="left"/>
    </xf>
    <xf numFmtId="170" fontId="24" fillId="0" borderId="14" xfId="0" applyNumberFormat="1" applyFont="1" applyBorder="1" applyAlignment="1"/>
    <xf numFmtId="170" fontId="24" fillId="0" borderId="0" xfId="0" quotePrefix="1" applyNumberFormat="1" applyFont="1" applyBorder="1" applyAlignment="1" applyProtection="1">
      <alignment horizontal="right"/>
      <protection locked="0"/>
    </xf>
    <xf numFmtId="170" fontId="24" fillId="0" borderId="21" xfId="0" quotePrefix="1" applyNumberFormat="1" applyFont="1" applyBorder="1" applyAlignment="1" applyProtection="1">
      <alignment horizontal="center"/>
    </xf>
    <xf numFmtId="170" fontId="24" fillId="0" borderId="21" xfId="0" quotePrefix="1" applyNumberFormat="1" applyFont="1" applyBorder="1" applyAlignment="1" applyProtection="1">
      <alignment horizontal="center"/>
      <protection locked="0"/>
    </xf>
    <xf numFmtId="170" fontId="24" fillId="0" borderId="22" xfId="0" applyNumberFormat="1" applyFont="1" applyBorder="1" applyAlignment="1"/>
    <xf numFmtId="170" fontId="24" fillId="0" borderId="0" xfId="0" quotePrefix="1" applyNumberFormat="1" applyFont="1" applyAlignment="1" applyProtection="1">
      <alignment horizontal="right"/>
    </xf>
    <xf numFmtId="170" fontId="24" fillId="0" borderId="0" xfId="0" quotePrefix="1" applyNumberFormat="1" applyFont="1" applyBorder="1" applyAlignment="1" applyProtection="1">
      <alignment horizontal="right"/>
    </xf>
    <xf numFmtId="170" fontId="24" fillId="0" borderId="21" xfId="0" quotePrefix="1" applyNumberFormat="1" applyFont="1" applyBorder="1" applyAlignment="1" applyProtection="1">
      <alignment horizontal="right"/>
    </xf>
    <xf numFmtId="170" fontId="24" fillId="0" borderId="0" xfId="0" quotePrefix="1" applyNumberFormat="1" applyFont="1" applyBorder="1" applyAlignment="1" applyProtection="1"/>
    <xf numFmtId="0" fontId="31" fillId="0" borderId="0" xfId="0" quotePrefix="1" applyNumberFormat="1" applyFont="1" applyAlignment="1">
      <alignment horizontal="left"/>
    </xf>
    <xf numFmtId="170" fontId="31" fillId="0" borderId="21" xfId="0" applyNumberFormat="1" applyFont="1" applyBorder="1" applyAlignment="1" applyProtection="1"/>
    <xf numFmtId="170" fontId="31" fillId="0" borderId="21" xfId="0" applyNumberFormat="1" applyFont="1" applyBorder="1" applyAlignment="1"/>
    <xf numFmtId="170" fontId="31" fillId="0" borderId="0" xfId="0" quotePrefix="1" applyNumberFormat="1" applyFont="1" applyBorder="1" applyAlignment="1" applyProtection="1">
      <protection locked="0"/>
    </xf>
    <xf numFmtId="170" fontId="31" fillId="0" borderId="21" xfId="0" quotePrefix="1" applyNumberFormat="1" applyFont="1" applyBorder="1" applyAlignment="1" applyProtection="1">
      <alignment horizontal="center"/>
    </xf>
    <xf numFmtId="170" fontId="31" fillId="0" borderId="21" xfId="0" quotePrefix="1" applyNumberFormat="1" applyFont="1" applyBorder="1" applyAlignment="1" applyProtection="1">
      <alignment horizontal="center"/>
      <protection locked="0"/>
    </xf>
    <xf numFmtId="170" fontId="31" fillId="0" borderId="22" xfId="0" applyNumberFormat="1" applyFont="1" applyBorder="1" applyAlignment="1"/>
    <xf numFmtId="170" fontId="31" fillId="0" borderId="21" xfId="0" quotePrefix="1" applyNumberFormat="1" applyFont="1" applyBorder="1" applyAlignment="1"/>
    <xf numFmtId="170" fontId="31" fillId="0" borderId="14" xfId="0" applyNumberFormat="1" applyFont="1" applyBorder="1" applyAlignment="1"/>
    <xf numFmtId="170" fontId="24" fillId="0" borderId="21" xfId="0" applyNumberFormat="1" applyFont="1" applyBorder="1" applyAlignment="1" applyProtection="1"/>
    <xf numFmtId="170" fontId="24" fillId="0" borderId="21" xfId="0" applyNumberFormat="1" applyFont="1" applyBorder="1" applyAlignment="1"/>
    <xf numFmtId="170" fontId="24" fillId="0" borderId="21" xfId="0" applyNumberFormat="1" applyFont="1" applyBorder="1" applyAlignment="1" applyProtection="1">
      <protection locked="0"/>
    </xf>
    <xf numFmtId="165" fontId="24" fillId="0" borderId="0" xfId="0" quotePrefix="1" applyNumberFormat="1" applyFont="1" applyAlignment="1">
      <alignment horizontal="center"/>
    </xf>
    <xf numFmtId="170" fontId="24" fillId="0" borderId="0" xfId="0" quotePrefix="1" applyNumberFormat="1" applyFont="1" applyBorder="1" applyAlignment="1">
      <alignment horizontal="right"/>
    </xf>
    <xf numFmtId="170" fontId="24" fillId="0" borderId="0" xfId="0" quotePrefix="1" applyNumberFormat="1" applyFont="1" applyAlignment="1" applyProtection="1"/>
    <xf numFmtId="170" fontId="31" fillId="0" borderId="21" xfId="0" applyNumberFormat="1" applyFont="1" applyBorder="1" applyAlignment="1" applyProtection="1">
      <protection locked="0"/>
    </xf>
    <xf numFmtId="170" fontId="24" fillId="0" borderId="0" xfId="0" quotePrefix="1" applyNumberFormat="1" applyFont="1" applyBorder="1" applyAlignment="1">
      <alignment horizontal="center"/>
    </xf>
    <xf numFmtId="170" fontId="31" fillId="0" borderId="21" xfId="0" quotePrefix="1" applyNumberFormat="1" applyFont="1" applyBorder="1" applyAlignment="1" applyProtection="1"/>
    <xf numFmtId="166" fontId="31" fillId="0" borderId="21" xfId="0" applyNumberFormat="1" applyFont="1" applyBorder="1" applyAlignment="1" applyProtection="1"/>
    <xf numFmtId="166" fontId="31" fillId="0" borderId="21" xfId="0" applyNumberFormat="1" applyFont="1" applyBorder="1" applyAlignment="1"/>
    <xf numFmtId="166" fontId="31" fillId="0" borderId="21" xfId="0" applyNumberFormat="1" applyFont="1" applyBorder="1" applyAlignment="1" applyProtection="1">
      <protection locked="0"/>
    </xf>
    <xf numFmtId="165" fontId="31" fillId="0" borderId="22" xfId="0" applyNumberFormat="1" applyFont="1" applyBorder="1" applyAlignment="1"/>
    <xf numFmtId="165" fontId="31" fillId="0" borderId="14" xfId="0" applyNumberFormat="1" applyFont="1" applyBorder="1" applyAlignment="1"/>
    <xf numFmtId="174" fontId="31" fillId="0" borderId="0" xfId="0" applyNumberFormat="1" applyFont="1" applyAlignment="1" applyProtection="1"/>
    <xf numFmtId="174" fontId="31" fillId="0" borderId="0" xfId="0" applyNumberFormat="1" applyFont="1" applyBorder="1" applyAlignment="1" applyProtection="1">
      <protection locked="0"/>
    </xf>
    <xf numFmtId="174" fontId="31" fillId="0" borderId="0" xfId="0" applyNumberFormat="1" applyFont="1" applyAlignment="1">
      <alignment horizontal="center"/>
    </xf>
    <xf numFmtId="174" fontId="31" fillId="0" borderId="0" xfId="0" applyNumberFormat="1" applyFont="1" applyAlignment="1"/>
    <xf numFmtId="174" fontId="31" fillId="0" borderId="27" xfId="0" applyNumberFormat="1" applyFont="1" applyBorder="1" applyAlignment="1"/>
    <xf numFmtId="174" fontId="31" fillId="0" borderId="42" xfId="0" applyNumberFormat="1" applyFont="1" applyBorder="1" applyAlignment="1"/>
    <xf numFmtId="174" fontId="31" fillId="0" borderId="14" xfId="0" applyNumberFormat="1" applyFont="1" applyBorder="1" applyAlignment="1" applyProtection="1">
      <protection locked="0"/>
    </xf>
    <xf numFmtId="165" fontId="51" fillId="0" borderId="0" xfId="0" applyNumberFormat="1" applyFont="1" applyAlignment="1"/>
    <xf numFmtId="165" fontId="53" fillId="0" borderId="0" xfId="0" applyNumberFormat="1" applyFont="1" applyAlignment="1"/>
    <xf numFmtId="165" fontId="51" fillId="0" borderId="0" xfId="0" applyNumberFormat="1" applyFont="1" applyAlignment="1">
      <alignment horizontal="centerContinuous"/>
    </xf>
    <xf numFmtId="165" fontId="53" fillId="0" borderId="0" xfId="0" applyNumberFormat="1" applyFont="1" applyBorder="1" applyAlignment="1"/>
    <xf numFmtId="174" fontId="24" fillId="0" borderId="0" xfId="0" quotePrefix="1" applyNumberFormat="1" applyFont="1" applyBorder="1" applyAlignment="1" applyProtection="1"/>
    <xf numFmtId="164" fontId="24" fillId="0" borderId="0" xfId="0" quotePrefix="1" applyNumberFormat="1" applyFont="1" applyBorder="1" applyAlignment="1" applyProtection="1"/>
    <xf numFmtId="166" fontId="24" fillId="0" borderId="0" xfId="0" quotePrefix="1" applyNumberFormat="1" applyFont="1" applyBorder="1" applyAlignment="1" applyProtection="1">
      <alignment horizontal="center"/>
      <protection locked="0"/>
    </xf>
    <xf numFmtId="164" fontId="51" fillId="0" borderId="0" xfId="0" applyNumberFormat="1" applyFont="1" applyAlignment="1" applyProtection="1"/>
    <xf numFmtId="164" fontId="51" fillId="0" borderId="0" xfId="0" quotePrefix="1" applyNumberFormat="1" applyFont="1" applyAlignment="1" applyProtection="1"/>
    <xf numFmtId="164" fontId="53" fillId="0" borderId="0" xfId="0" applyNumberFormat="1" applyFont="1" applyAlignment="1" applyProtection="1">
      <protection locked="0"/>
    </xf>
    <xf numFmtId="166" fontId="24" fillId="0" borderId="0" xfId="0" quotePrefix="1" applyNumberFormat="1" applyFont="1" applyBorder="1" applyAlignment="1" applyProtection="1">
      <protection locked="0"/>
    </xf>
    <xf numFmtId="166" fontId="24" fillId="0" borderId="0" xfId="0" quotePrefix="1" applyNumberFormat="1" applyFont="1" applyBorder="1" applyAlignment="1" applyProtection="1">
      <alignment horizontal="right"/>
      <protection locked="0"/>
    </xf>
    <xf numFmtId="166" fontId="31" fillId="0" borderId="20" xfId="0" applyNumberFormat="1" applyFont="1" applyBorder="1" applyAlignment="1" applyProtection="1"/>
    <xf numFmtId="164" fontId="52" fillId="0" borderId="20" xfId="0" applyNumberFormat="1" applyFont="1" applyBorder="1" applyAlignment="1" applyProtection="1"/>
    <xf numFmtId="174" fontId="31" fillId="0" borderId="17" xfId="0" applyNumberFormat="1" applyFont="1" applyBorder="1" applyAlignment="1" applyProtection="1"/>
    <xf numFmtId="164" fontId="52" fillId="0" borderId="17" xfId="0" applyNumberFormat="1" applyFont="1" applyBorder="1" applyAlignment="1" applyProtection="1"/>
    <xf numFmtId="170" fontId="53" fillId="0" borderId="15" xfId="2" applyNumberFormat="1" applyFont="1" applyBorder="1"/>
    <xf numFmtId="170" fontId="26" fillId="0" borderId="0" xfId="2" quotePrefix="1" applyNumberFormat="1" applyFont="1" applyFill="1" applyAlignment="1">
      <alignment horizontal="right"/>
    </xf>
    <xf numFmtId="170" fontId="51" fillId="0" borderId="10" xfId="2" applyNumberFormat="1" applyFont="1" applyBorder="1" applyAlignment="1"/>
    <xf numFmtId="170" fontId="63" fillId="0" borderId="15" xfId="2" applyNumberFormat="1" applyFont="1" applyBorder="1"/>
    <xf numFmtId="170" fontId="52" fillId="0" borderId="10" xfId="2" applyNumberFormat="1" applyFont="1" applyBorder="1" applyAlignment="1"/>
    <xf numFmtId="170" fontId="52" fillId="0" borderId="0" xfId="2" applyNumberFormat="1" applyFont="1" applyBorder="1" applyAlignment="1"/>
    <xf numFmtId="170" fontId="33" fillId="0" borderId="0" xfId="2" applyNumberFormat="1" applyFont="1" applyBorder="1" applyAlignment="1">
      <alignment horizontal="right"/>
    </xf>
    <xf numFmtId="170" fontId="26" fillId="0" borderId="22" xfId="2" applyNumberFormat="1" applyFont="1" applyBorder="1" applyAlignment="1">
      <alignment horizontal="center"/>
    </xf>
    <xf numFmtId="170" fontId="53" fillId="0" borderId="15" xfId="2" applyNumberFormat="1" applyFont="1" applyBorder="1" applyAlignment="1">
      <alignment horizontal="center"/>
    </xf>
    <xf numFmtId="170" fontId="51" fillId="0" borderId="0" xfId="2" applyNumberFormat="1" applyFont="1" applyBorder="1" applyAlignment="1">
      <alignment horizontal="center"/>
    </xf>
    <xf numFmtId="170" fontId="31" fillId="0" borderId="46" xfId="2" applyNumberFormat="1" applyFont="1" applyFill="1" applyBorder="1" applyAlignment="1"/>
    <xf numFmtId="170" fontId="52" fillId="0" borderId="46" xfId="2" applyNumberFormat="1" applyFont="1" applyBorder="1" applyAlignment="1"/>
    <xf numFmtId="170" fontId="26" fillId="0" borderId="22" xfId="2" applyNumberFormat="1" applyFont="1" applyFill="1" applyBorder="1" applyAlignment="1"/>
    <xf numFmtId="170" fontId="53" fillId="0" borderId="0" xfId="2" applyNumberFormat="1" applyFont="1" applyAlignment="1"/>
    <xf numFmtId="170" fontId="53" fillId="0" borderId="0" xfId="2" applyNumberFormat="1" applyFont="1" applyBorder="1" applyAlignment="1"/>
    <xf numFmtId="170" fontId="63" fillId="0" borderId="0" xfId="2" applyNumberFormat="1" applyFont="1" applyBorder="1" applyAlignment="1"/>
    <xf numFmtId="170" fontId="31" fillId="0" borderId="22" xfId="2" applyNumberFormat="1" applyFont="1" applyFill="1" applyBorder="1" applyAlignment="1"/>
    <xf numFmtId="170" fontId="53" fillId="0" borderId="0" xfId="2" applyNumberFormat="1" applyFont="1" applyBorder="1"/>
    <xf numFmtId="170" fontId="53" fillId="0" borderId="0" xfId="2" applyNumberFormat="1" applyFont="1"/>
    <xf numFmtId="170" fontId="26" fillId="0" borderId="0" xfId="2" applyNumberFormat="1" applyFont="1"/>
    <xf numFmtId="0" fontId="3" fillId="0" borderId="0" xfId="842" applyFont="1"/>
    <xf numFmtId="0" fontId="87" fillId="0" borderId="0" xfId="740" applyFont="1"/>
    <xf numFmtId="0" fontId="87" fillId="0" borderId="0" xfId="740" applyFont="1" applyBorder="1"/>
    <xf numFmtId="0" fontId="24" fillId="0" borderId="0" xfId="740" applyFont="1" applyBorder="1"/>
    <xf numFmtId="4" fontId="30" fillId="0" borderId="0" xfId="1029" applyNumberFormat="1" applyFont="1" applyFill="1" applyBorder="1" applyAlignment="1"/>
    <xf numFmtId="0" fontId="70" fillId="0" borderId="0" xfId="1029" applyFont="1" applyAlignment="1">
      <alignment horizontal="right"/>
    </xf>
    <xf numFmtId="4" fontId="113" fillId="0" borderId="0" xfId="1029" applyNumberFormat="1" applyFont="1" applyFill="1" applyBorder="1" applyAlignment="1">
      <alignment horizontal="right"/>
    </xf>
    <xf numFmtId="0" fontId="30" fillId="0" borderId="0" xfId="1029" applyFont="1" applyBorder="1" applyAlignment="1">
      <alignment horizontal="left"/>
    </xf>
    <xf numFmtId="164" fontId="0" fillId="0" borderId="0" xfId="0" applyBorder="1"/>
    <xf numFmtId="4" fontId="113" fillId="0" borderId="0" xfId="1029" applyNumberFormat="1" applyFont="1" applyFill="1" applyBorder="1" applyAlignment="1"/>
    <xf numFmtId="4" fontId="75" fillId="0" borderId="0" xfId="1029" applyNumberFormat="1" applyFont="1" applyFill="1" applyBorder="1" applyAlignment="1"/>
    <xf numFmtId="4" fontId="113" fillId="0" borderId="0" xfId="1029" quotePrefix="1" applyNumberFormat="1" applyFont="1" applyFill="1" applyBorder="1" applyAlignment="1">
      <alignment horizontal="left"/>
    </xf>
    <xf numFmtId="4" fontId="30" fillId="0" borderId="0" xfId="1029" applyNumberFormat="1" applyFont="1" applyBorder="1" applyAlignment="1"/>
    <xf numFmtId="4" fontId="30" fillId="0" borderId="0" xfId="1029" applyNumberFormat="1" applyFont="1" applyBorder="1" applyAlignment="1">
      <alignment horizontal="center"/>
    </xf>
    <xf numFmtId="4" fontId="29" fillId="0" borderId="0" xfId="1029" applyNumberFormat="1" applyFont="1" applyFill="1" applyAlignment="1">
      <alignment horizontal="right"/>
    </xf>
    <xf numFmtId="4" fontId="31" fillId="0" borderId="0" xfId="1029" applyNumberFormat="1" applyFont="1" applyBorder="1" applyAlignment="1">
      <alignment horizontal="center"/>
    </xf>
    <xf numFmtId="187" fontId="31" fillId="0" borderId="53" xfId="740" applyNumberFormat="1" applyFont="1" applyBorder="1" applyAlignment="1" applyProtection="1">
      <alignment horizontal="center"/>
      <protection locked="0"/>
    </xf>
    <xf numFmtId="1" fontId="31" fillId="0" borderId="0" xfId="1029" applyNumberFormat="1" applyFont="1" applyFill="1" applyAlignment="1"/>
    <xf numFmtId="164" fontId="87" fillId="0" borderId="0" xfId="0" applyFont="1"/>
    <xf numFmtId="4" fontId="31" fillId="0" borderId="0" xfId="1029" applyNumberFormat="1" applyFont="1" applyBorder="1" applyAlignment="1"/>
    <xf numFmtId="164" fontId="24" fillId="0" borderId="0" xfId="0" applyFont="1" applyBorder="1"/>
    <xf numFmtId="0" fontId="87" fillId="0" borderId="0" xfId="0" applyNumberFormat="1" applyFont="1" applyAlignment="1"/>
    <xf numFmtId="44" fontId="31" fillId="0" borderId="0" xfId="740" applyNumberFormat="1" applyFont="1" applyFill="1" applyAlignment="1" applyProtection="1">
      <alignment horizontal="right"/>
      <protection locked="0"/>
    </xf>
    <xf numFmtId="1" fontId="24" fillId="0" borderId="0" xfId="1029" applyNumberFormat="1" applyFont="1" applyFill="1" applyBorder="1" applyAlignment="1">
      <alignment horizontal="center"/>
    </xf>
    <xf numFmtId="4" fontId="31" fillId="0" borderId="0" xfId="1029" applyNumberFormat="1" applyFont="1" applyFill="1" applyBorder="1" applyAlignment="1"/>
    <xf numFmtId="43" fontId="0" fillId="0" borderId="0" xfId="0" applyNumberFormat="1"/>
    <xf numFmtId="164" fontId="87" fillId="0" borderId="0" xfId="0" applyFont="1" applyBorder="1"/>
    <xf numFmtId="43" fontId="24" fillId="0" borderId="0" xfId="740" applyNumberFormat="1" applyFont="1" applyFill="1" applyAlignment="1" applyProtection="1">
      <alignment horizontal="right"/>
      <protection locked="0"/>
    </xf>
    <xf numFmtId="1" fontId="24" fillId="0" borderId="0" xfId="1029" applyNumberFormat="1" applyFont="1" applyBorder="1" applyAlignment="1">
      <alignment horizontal="center"/>
    </xf>
    <xf numFmtId="1" fontId="24" fillId="0" borderId="0" xfId="1029" applyNumberFormat="1" applyFont="1" applyFill="1" applyAlignment="1"/>
    <xf numFmtId="4" fontId="24" fillId="0" borderId="0" xfId="1029" quotePrefix="1" applyNumberFormat="1" applyFont="1" applyFill="1" applyAlignment="1">
      <alignment horizontal="center"/>
    </xf>
    <xf numFmtId="1" fontId="24" fillId="0" borderId="0" xfId="0" applyNumberFormat="1" applyFont="1" applyAlignment="1">
      <alignment horizontal="center"/>
    </xf>
    <xf numFmtId="1" fontId="24" fillId="0" borderId="0" xfId="1029" applyNumberFormat="1" applyFont="1" applyFill="1" applyBorder="1" applyAlignment="1"/>
    <xf numFmtId="4" fontId="24" fillId="33" borderId="0" xfId="1029" applyNumberFormat="1" applyFont="1" applyFill="1" applyBorder="1" applyAlignment="1">
      <alignment horizontal="centerContinuous"/>
    </xf>
    <xf numFmtId="4" fontId="24" fillId="33" borderId="0" xfId="1029" applyNumberFormat="1" applyFont="1" applyFill="1" applyBorder="1" applyAlignment="1">
      <alignment horizontal="center"/>
    </xf>
    <xf numFmtId="4" fontId="31" fillId="0" borderId="0" xfId="1029" quotePrefix="1" applyNumberFormat="1" applyFont="1" applyBorder="1" applyAlignment="1">
      <alignment horizontal="left"/>
    </xf>
    <xf numFmtId="4" fontId="31" fillId="0" borderId="0" xfId="0" applyNumberFormat="1" applyFont="1" applyAlignment="1">
      <alignment horizontal="left"/>
    </xf>
    <xf numFmtId="4" fontId="31" fillId="0" borderId="0" xfId="1029" applyNumberFormat="1" applyFont="1" applyBorder="1" applyAlignment="1">
      <alignment horizontal="left"/>
    </xf>
    <xf numFmtId="37" fontId="31" fillId="0" borderId="0" xfId="1029" applyNumberFormat="1" applyFont="1" applyFill="1" applyBorder="1" applyAlignment="1">
      <alignment horizontal="right"/>
    </xf>
    <xf numFmtId="37" fontId="31" fillId="0" borderId="0" xfId="0" applyNumberFormat="1" applyFont="1" applyAlignment="1">
      <alignment horizontal="right"/>
    </xf>
    <xf numFmtId="4" fontId="31" fillId="0" borderId="0" xfId="0" applyNumberFormat="1" applyFont="1" applyBorder="1" applyAlignment="1">
      <alignment horizontal="left"/>
    </xf>
    <xf numFmtId="39" fontId="24" fillId="0" borderId="0" xfId="1029" applyNumberFormat="1" applyFont="1" applyFill="1" applyBorder="1" applyAlignment="1"/>
    <xf numFmtId="0" fontId="3" fillId="0" borderId="0" xfId="842" applyFont="1" applyBorder="1"/>
    <xf numFmtId="0" fontId="136" fillId="0" borderId="0" xfId="842" applyFont="1" applyBorder="1"/>
    <xf numFmtId="166" fontId="51" fillId="0" borderId="70" xfId="2" applyNumberFormat="1" applyFont="1" applyBorder="1" applyAlignment="1"/>
    <xf numFmtId="0" fontId="54" fillId="0" borderId="0" xfId="837" quotePrefix="1" applyNumberFormat="1" applyFont="1" applyAlignment="1">
      <alignment horizontal="left"/>
    </xf>
    <xf numFmtId="42" fontId="30" fillId="0" borderId="0" xfId="0" applyNumberFormat="1" applyFont="1" applyFill="1" applyAlignment="1">
      <alignment horizontal="center"/>
    </xf>
    <xf numFmtId="42" fontId="101" fillId="0" borderId="0" xfId="828" applyNumberFormat="1" applyFont="1" applyFill="1"/>
    <xf numFmtId="39" fontId="31" fillId="0" borderId="0" xfId="837" applyNumberFormat="1" applyFont="1" applyAlignment="1"/>
    <xf numFmtId="165" fontId="31" fillId="0" borderId="0" xfId="837" applyNumberFormat="1" applyFont="1" applyFill="1" applyAlignment="1"/>
    <xf numFmtId="170" fontId="24" fillId="0" borderId="0" xfId="2" applyNumberFormat="1" applyFont="1" applyAlignment="1">
      <alignment horizontal="right"/>
    </xf>
    <xf numFmtId="174" fontId="46" fillId="0" borderId="0" xfId="2" applyNumberFormat="1" applyFont="1" applyFill="1" applyAlignment="1"/>
    <xf numFmtId="164" fontId="31" fillId="0" borderId="0" xfId="0" applyFont="1" applyFill="1"/>
    <xf numFmtId="164" fontId="24" fillId="0" borderId="0" xfId="0" applyFont="1" applyFill="1"/>
    <xf numFmtId="178" fontId="31" fillId="0" borderId="0" xfId="740" applyNumberFormat="1" applyFont="1" applyBorder="1" applyAlignment="1">
      <alignment horizontal="right"/>
    </xf>
    <xf numFmtId="178" fontId="90" fillId="0" borderId="0" xfId="740" applyNumberFormat="1" applyFont="1" applyFill="1"/>
    <xf numFmtId="178" fontId="90" fillId="0" borderId="0" xfId="740" applyNumberFormat="1" applyFont="1"/>
    <xf numFmtId="178" fontId="31" fillId="0" borderId="0" xfId="740" applyNumberFormat="1" applyFont="1" applyAlignment="1">
      <alignment horizontal="right"/>
    </xf>
    <xf numFmtId="178" fontId="31" fillId="33" borderId="16" xfId="740" applyNumberFormat="1" applyFont="1" applyFill="1" applyBorder="1" applyAlignment="1"/>
    <xf numFmtId="178" fontId="31" fillId="33" borderId="0" xfId="740" applyNumberFormat="1" applyFont="1" applyFill="1" applyBorder="1" applyAlignment="1"/>
    <xf numFmtId="178" fontId="49" fillId="0" borderId="21" xfId="837" applyNumberFormat="1" applyFont="1" applyBorder="1" applyAlignment="1"/>
    <xf numFmtId="178" fontId="49" fillId="0" borderId="0" xfId="837" applyNumberFormat="1" applyFont="1" applyBorder="1" applyAlignment="1"/>
    <xf numFmtId="178" fontId="49" fillId="0" borderId="0" xfId="837" applyNumberFormat="1" applyFont="1" applyAlignment="1">
      <alignment horizontal="fill"/>
    </xf>
    <xf numFmtId="178" fontId="49" fillId="0" borderId="0" xfId="837" applyNumberFormat="1" applyFont="1" applyAlignment="1">
      <alignment horizontal="right"/>
    </xf>
    <xf numFmtId="178" fontId="49" fillId="0" borderId="0" xfId="837" applyNumberFormat="1" applyFont="1"/>
    <xf numFmtId="178" fontId="49" fillId="0" borderId="0" xfId="837" quotePrefix="1" applyNumberFormat="1" applyFont="1" applyFill="1" applyAlignment="1"/>
    <xf numFmtId="178" fontId="54" fillId="0" borderId="0" xfId="837" applyNumberFormat="1" applyFont="1" applyBorder="1" applyAlignment="1"/>
    <xf numFmtId="178" fontId="54" fillId="0" borderId="0" xfId="837" applyNumberFormat="1" applyFont="1" applyAlignment="1"/>
    <xf numFmtId="181" fontId="54" fillId="0" borderId="17" xfId="837" applyNumberFormat="1" applyFont="1" applyBorder="1" applyAlignment="1">
      <alignment horizontal="right"/>
    </xf>
    <xf numFmtId="49" fontId="31" fillId="0" borderId="0" xfId="837" applyNumberFormat="1" applyFont="1" applyAlignment="1">
      <alignment horizontal="center"/>
    </xf>
    <xf numFmtId="0" fontId="155" fillId="0" borderId="0" xfId="8" applyFont="1"/>
    <xf numFmtId="42" fontId="108" fillId="0" borderId="36" xfId="8" applyNumberFormat="1" applyFont="1" applyBorder="1"/>
    <xf numFmtId="0" fontId="31" fillId="0" borderId="0" xfId="8" applyFont="1"/>
    <xf numFmtId="0" fontId="108" fillId="0" borderId="0" xfId="8" quotePrefix="1" applyFont="1" applyBorder="1" applyAlignment="1">
      <alignment horizontal="right"/>
    </xf>
    <xf numFmtId="0" fontId="69" fillId="0" borderId="0" xfId="8" applyFont="1" applyBorder="1" applyAlignment="1"/>
    <xf numFmtId="0" fontId="140" fillId="0" borderId="0" xfId="8" applyFont="1" applyBorder="1"/>
    <xf numFmtId="0" fontId="36" fillId="0" borderId="0" xfId="8" applyFont="1" applyBorder="1" applyAlignment="1"/>
    <xf numFmtId="0" fontId="24" fillId="0" borderId="0" xfId="8" applyFont="1" applyBorder="1" applyAlignment="1"/>
    <xf numFmtId="0" fontId="108" fillId="0" borderId="0" xfId="8" applyFont="1" applyFill="1" applyBorder="1" applyAlignment="1">
      <alignment horizontal="center"/>
    </xf>
    <xf numFmtId="0" fontId="36" fillId="0" borderId="0" xfId="8" applyFont="1" applyFill="1" applyBorder="1" applyAlignment="1">
      <alignment horizontal="center"/>
    </xf>
    <xf numFmtId="174" fontId="36" fillId="0" borderId="0" xfId="8" applyNumberFormat="1" applyFont="1" applyFill="1" applyBorder="1" applyAlignment="1"/>
    <xf numFmtId="170" fontId="36" fillId="0" borderId="0" xfId="8" applyNumberFormat="1" applyFont="1" applyFill="1" applyBorder="1" applyAlignment="1"/>
    <xf numFmtId="195" fontId="30" fillId="0" borderId="0" xfId="8" quotePrefix="1" applyNumberFormat="1" applyFont="1" applyAlignment="1">
      <alignment horizontal="center"/>
    </xf>
    <xf numFmtId="170" fontId="24" fillId="0" borderId="0" xfId="2" applyNumberFormat="1" applyFont="1" applyFill="1" applyAlignment="1">
      <alignment horizontal="right"/>
    </xf>
    <xf numFmtId="170" fontId="24" fillId="0" borderId="0" xfId="2" quotePrefix="1" applyNumberFormat="1" applyFont="1" applyFill="1" applyAlignment="1">
      <alignment horizontal="right"/>
    </xf>
    <xf numFmtId="170" fontId="24" fillId="0" borderId="10" xfId="2" quotePrefix="1" applyNumberFormat="1" applyFont="1" applyFill="1" applyBorder="1" applyAlignment="1">
      <alignment horizontal="right"/>
    </xf>
    <xf numFmtId="170" fontId="26" fillId="0" borderId="0" xfId="1" applyNumberFormat="1" applyFont="1" applyAlignment="1"/>
    <xf numFmtId="170" fontId="47" fillId="0" borderId="0" xfId="2" quotePrefix="1" applyNumberFormat="1" applyFont="1" applyFill="1" applyAlignment="1">
      <alignment horizontal="center"/>
    </xf>
    <xf numFmtId="170" fontId="24" fillId="0" borderId="10" xfId="2" applyNumberFormat="1" applyFont="1" applyBorder="1" applyAlignment="1"/>
    <xf numFmtId="170" fontId="24" fillId="0" borderId="0" xfId="2" quotePrefix="1" applyNumberFormat="1" applyFont="1" applyAlignment="1">
      <alignment horizontal="right"/>
    </xf>
    <xf numFmtId="170" fontId="24" fillId="0" borderId="0" xfId="2" quotePrefix="1" applyNumberFormat="1" applyFont="1" applyAlignment="1"/>
    <xf numFmtId="170" fontId="24" fillId="0" borderId="21" xfId="2" applyNumberFormat="1" applyFont="1" applyBorder="1" applyAlignment="1"/>
    <xf numFmtId="170" fontId="24" fillId="0" borderId="0" xfId="1" quotePrefix="1" applyNumberFormat="1" applyFont="1" applyAlignment="1">
      <alignment horizontal="right"/>
    </xf>
    <xf numFmtId="170" fontId="24" fillId="0" borderId="10" xfId="2" quotePrefix="1" applyNumberFormat="1" applyFont="1" applyBorder="1" applyAlignment="1">
      <alignment horizontal="right"/>
    </xf>
    <xf numFmtId="174" fontId="130" fillId="0" borderId="0" xfId="2" applyNumberFormat="1" applyFont="1" applyBorder="1"/>
    <xf numFmtId="174" fontId="26" fillId="0" borderId="0" xfId="2" applyNumberFormat="1" applyFont="1"/>
    <xf numFmtId="0" fontId="24" fillId="0" borderId="0" xfId="2" applyNumberFormat="1" applyFont="1" applyAlignment="1"/>
    <xf numFmtId="170" fontId="31" fillId="0" borderId="16" xfId="2" applyNumberFormat="1" applyFont="1" applyBorder="1" applyAlignment="1">
      <alignment horizontal="right"/>
    </xf>
    <xf numFmtId="170" fontId="26" fillId="33" borderId="0" xfId="2" applyNumberFormat="1" applyFont="1" applyFill="1" applyBorder="1" applyAlignment="1"/>
    <xf numFmtId="170" fontId="26" fillId="0" borderId="19" xfId="2" applyNumberFormat="1" applyFont="1" applyBorder="1" applyAlignment="1">
      <alignment horizontal="center"/>
    </xf>
    <xf numFmtId="170" fontId="29" fillId="0" borderId="0" xfId="2" applyNumberFormat="1" applyFont="1" applyAlignment="1"/>
    <xf numFmtId="0" fontId="24" fillId="0" borderId="0" xfId="2" applyFont="1" applyBorder="1"/>
    <xf numFmtId="0" fontId="54" fillId="0" borderId="0" xfId="837" applyNumberFormat="1" applyFont="1" applyFill="1" applyAlignment="1">
      <alignment horizontal="center"/>
    </xf>
    <xf numFmtId="180" fontId="54" fillId="0" borderId="0" xfId="837" applyNumberFormat="1" applyFont="1" applyFill="1" applyAlignment="1">
      <alignment horizontal="center"/>
    </xf>
    <xf numFmtId="0" fontId="54" fillId="0" borderId="21" xfId="837" applyNumberFormat="1" applyFont="1" applyFill="1" applyBorder="1" applyAlignment="1"/>
    <xf numFmtId="182" fontId="49" fillId="0" borderId="0" xfId="837" applyNumberFormat="1" applyFont="1" applyFill="1" applyBorder="1" applyAlignment="1"/>
    <xf numFmtId="181" fontId="64" fillId="0" borderId="10" xfId="837" quotePrefix="1" applyNumberFormat="1" applyFont="1" applyFill="1" applyBorder="1" applyAlignment="1"/>
    <xf numFmtId="181" fontId="49" fillId="0" borderId="0" xfId="837" applyNumberFormat="1" applyFont="1" applyFill="1" applyBorder="1" applyAlignment="1"/>
    <xf numFmtId="181" fontId="49" fillId="0" borderId="10" xfId="837" applyNumberFormat="1" applyFont="1" applyFill="1" applyBorder="1" applyAlignment="1"/>
    <xf numFmtId="181" fontId="64" fillId="0" borderId="0" xfId="837" quotePrefix="1" applyNumberFormat="1" applyFont="1" applyFill="1" applyBorder="1" applyAlignment="1"/>
    <xf numFmtId="186" fontId="66" fillId="0" borderId="0" xfId="837" applyNumberFormat="1" applyFont="1" applyFill="1" applyAlignment="1"/>
    <xf numFmtId="182" fontId="49" fillId="0" borderId="0" xfId="837" applyNumberFormat="1" applyFont="1" applyFill="1" applyAlignment="1"/>
    <xf numFmtId="182" fontId="49" fillId="0" borderId="21" xfId="837" applyNumberFormat="1" applyFont="1" applyFill="1" applyBorder="1" applyAlignment="1"/>
    <xf numFmtId="182" fontId="49" fillId="0" borderId="21" xfId="837" applyNumberFormat="1" applyFont="1" applyFill="1" applyBorder="1" applyAlignment="1">
      <alignment horizontal="right"/>
    </xf>
    <xf numFmtId="182" fontId="66" fillId="0" borderId="21" xfId="837" applyNumberFormat="1" applyFont="1" applyFill="1" applyBorder="1"/>
    <xf numFmtId="178" fontId="54" fillId="0" borderId="0" xfId="837" applyNumberFormat="1" applyFont="1" applyFill="1" applyAlignment="1">
      <alignment horizontal="right"/>
    </xf>
    <xf numFmtId="178" fontId="54" fillId="0" borderId="0" xfId="837" applyNumberFormat="1" applyFont="1" applyFill="1" applyAlignment="1"/>
    <xf numFmtId="178" fontId="49" fillId="0" borderId="21" xfId="837" applyNumberFormat="1" applyFont="1" applyFill="1" applyBorder="1" applyAlignment="1"/>
    <xf numFmtId="178" fontId="54" fillId="0" borderId="0" xfId="837" applyNumberFormat="1" applyFont="1" applyFill="1" applyBorder="1" applyAlignment="1"/>
    <xf numFmtId="173" fontId="49" fillId="0" borderId="0" xfId="837" quotePrefix="1" applyNumberFormat="1" applyFont="1" applyFill="1" applyAlignment="1">
      <alignment horizontal="left"/>
    </xf>
    <xf numFmtId="178" fontId="49" fillId="0" borderId="0" xfId="837" quotePrefix="1" applyNumberFormat="1" applyFont="1" applyFill="1" applyAlignment="1">
      <alignment horizontal="center"/>
    </xf>
    <xf numFmtId="178" fontId="49" fillId="0" borderId="10" xfId="837" applyNumberFormat="1" applyFont="1" applyFill="1" applyBorder="1" applyAlignment="1"/>
    <xf numFmtId="178" fontId="49" fillId="0" borderId="10" xfId="837" quotePrefix="1" applyNumberFormat="1" applyFont="1" applyFill="1" applyBorder="1" applyAlignment="1"/>
    <xf numFmtId="178" fontId="49" fillId="0" borderId="10" xfId="837" quotePrefix="1" applyNumberFormat="1" applyFont="1" applyFill="1" applyBorder="1" applyAlignment="1">
      <alignment horizontal="right"/>
    </xf>
    <xf numFmtId="178" fontId="49" fillId="0" borderId="10" xfId="837" quotePrefix="1" applyNumberFormat="1" applyFont="1" applyFill="1" applyBorder="1" applyAlignment="1">
      <alignment horizontal="center"/>
    </xf>
    <xf numFmtId="178" fontId="49" fillId="0" borderId="0" xfId="837" applyNumberFormat="1" applyFont="1" applyFill="1" applyBorder="1" applyAlignment="1" applyProtection="1">
      <protection locked="0"/>
    </xf>
    <xf numFmtId="178" fontId="49" fillId="0" borderId="0" xfId="837" applyNumberFormat="1" applyFont="1" applyFill="1" applyBorder="1" applyAlignment="1">
      <alignment horizontal="center"/>
    </xf>
    <xf numFmtId="178" fontId="54" fillId="0" borderId="10" xfId="837" applyNumberFormat="1" applyFont="1" applyFill="1" applyBorder="1" applyAlignment="1"/>
    <xf numFmtId="178" fontId="64" fillId="0" borderId="0" xfId="837" quotePrefix="1" applyNumberFormat="1" applyFont="1" applyFill="1" applyBorder="1" applyAlignment="1">
      <alignment horizontal="right"/>
    </xf>
    <xf numFmtId="178" fontId="64" fillId="0" borderId="0" xfId="837" applyNumberFormat="1" applyFont="1" applyFill="1" applyAlignment="1">
      <alignment horizontal="right"/>
    </xf>
    <xf numFmtId="178" fontId="64" fillId="0" borderId="0" xfId="837" quotePrefix="1" applyNumberFormat="1" applyFont="1" applyFill="1" applyAlignment="1">
      <alignment horizontal="right"/>
    </xf>
    <xf numFmtId="178" fontId="64" fillId="0" borderId="0" xfId="837" applyNumberFormat="1" applyFont="1" applyFill="1" applyBorder="1" applyAlignment="1">
      <alignment horizontal="right"/>
    </xf>
    <xf numFmtId="178" fontId="66" fillId="0" borderId="0" xfId="837" applyNumberFormat="1" applyFont="1" applyFill="1" applyBorder="1" applyAlignment="1">
      <alignment horizontal="right"/>
    </xf>
    <xf numFmtId="178" fontId="54" fillId="0" borderId="34" xfId="837" applyNumberFormat="1" applyFont="1" applyFill="1" applyBorder="1" applyAlignment="1">
      <alignment horizontal="right"/>
    </xf>
    <xf numFmtId="181" fontId="49" fillId="0" borderId="0" xfId="837" applyNumberFormat="1" applyFont="1" applyFill="1" applyAlignment="1"/>
    <xf numFmtId="181" fontId="54" fillId="0" borderId="17" xfId="837" applyNumberFormat="1" applyFont="1" applyFill="1" applyBorder="1" applyAlignment="1"/>
    <xf numFmtId="181" fontId="54" fillId="0" borderId="0" xfId="837" applyNumberFormat="1" applyFont="1" applyFill="1" applyAlignment="1">
      <alignment horizontal="right"/>
    </xf>
    <xf numFmtId="181" fontId="54" fillId="0" borderId="0" xfId="837" applyNumberFormat="1" applyFont="1" applyFill="1" applyAlignment="1"/>
    <xf numFmtId="182" fontId="49" fillId="0" borderId="37" xfId="837" applyNumberFormat="1" applyFont="1" applyFill="1" applyBorder="1" applyAlignment="1"/>
    <xf numFmtId="0" fontId="156" fillId="0" borderId="0" xfId="837" quotePrefix="1" applyNumberFormat="1" applyFont="1" applyFill="1" applyAlignment="1">
      <alignment horizontal="left"/>
    </xf>
    <xf numFmtId="173" fontId="66" fillId="0" borderId="0" xfId="837" applyNumberFormat="1" applyFont="1" applyFill="1"/>
    <xf numFmtId="0" fontId="24" fillId="0" borderId="0" xfId="17" applyNumberFormat="1" applyFont="1" applyFill="1" applyAlignment="1">
      <alignment readingOrder="1"/>
    </xf>
    <xf numFmtId="0" fontId="24" fillId="0" borderId="0" xfId="17" applyNumberFormat="1" applyFont="1" applyFill="1" applyAlignment="1"/>
    <xf numFmtId="0" fontId="24" fillId="0" borderId="0" xfId="17" applyNumberFormat="1" applyFont="1" applyFill="1" applyAlignment="1" applyProtection="1">
      <alignment readingOrder="1"/>
      <protection locked="0"/>
    </xf>
    <xf numFmtId="0" fontId="24" fillId="0" borderId="0" xfId="17" applyNumberFormat="1" applyFont="1" applyFill="1" applyAlignment="1" applyProtection="1">
      <protection locked="0"/>
    </xf>
    <xf numFmtId="0" fontId="31" fillId="0" borderId="0" xfId="17" applyNumberFormat="1" applyFont="1" applyAlignment="1" applyProtection="1">
      <protection locked="0"/>
    </xf>
    <xf numFmtId="0" fontId="26" fillId="0" borderId="0" xfId="837" applyFont="1" applyFill="1" applyBorder="1" applyAlignment="1">
      <alignment horizontal="left"/>
    </xf>
    <xf numFmtId="174" fontId="31" fillId="0" borderId="36" xfId="2" applyNumberFormat="1" applyFont="1" applyFill="1" applyBorder="1" applyAlignment="1">
      <alignment horizontal="right"/>
    </xf>
    <xf numFmtId="0" fontId="31" fillId="0" borderId="0" xfId="837" applyNumberFormat="1" applyFont="1" applyAlignment="1">
      <alignment horizontal="left"/>
    </xf>
    <xf numFmtId="39" fontId="31" fillId="0" borderId="0" xfId="837" quotePrefix="1" applyNumberFormat="1" applyFont="1" applyFill="1" applyAlignment="1">
      <alignment horizontal="center"/>
    </xf>
    <xf numFmtId="43" fontId="31" fillId="0" borderId="16" xfId="837" applyNumberFormat="1" applyFont="1" applyBorder="1" applyAlignment="1"/>
    <xf numFmtId="43" fontId="31" fillId="0" borderId="16" xfId="837" applyNumberFormat="1" applyFont="1" applyFill="1" applyBorder="1" applyAlignment="1"/>
    <xf numFmtId="3" fontId="73" fillId="0" borderId="0" xfId="23" quotePrefix="1" applyNumberFormat="1" applyFont="1" applyBorder="1" applyAlignment="1">
      <alignment horizontal="left"/>
    </xf>
    <xf numFmtId="49" fontId="73" fillId="0" borderId="0" xfId="23" applyNumberFormat="1" applyFont="1" applyFill="1" applyBorder="1" applyAlignment="1">
      <alignment horizontal="left"/>
    </xf>
    <xf numFmtId="0" fontId="107" fillId="0" borderId="0" xfId="23" applyFont="1" applyBorder="1"/>
    <xf numFmtId="0" fontId="107" fillId="0" borderId="0" xfId="23" applyFont="1" applyBorder="1" applyAlignment="1"/>
    <xf numFmtId="0" fontId="106" fillId="0" borderId="0" xfId="23" applyFont="1" applyBorder="1" applyAlignment="1"/>
    <xf numFmtId="3" fontId="73" fillId="0" borderId="0" xfId="832" quotePrefix="1" applyNumberFormat="1" applyFont="1" applyAlignment="1">
      <alignment horizontal="left"/>
    </xf>
    <xf numFmtId="37" fontId="73" fillId="0" borderId="0" xfId="832" quotePrefix="1" applyNumberFormat="1" applyFont="1" applyFill="1" applyAlignment="1">
      <alignment horizontal="left"/>
    </xf>
    <xf numFmtId="4" fontId="70" fillId="0" borderId="0" xfId="1" applyNumberFormat="1" applyFont="1" applyFill="1" applyAlignment="1">
      <alignment horizontal="right"/>
    </xf>
    <xf numFmtId="4" fontId="30" fillId="0" borderId="0" xfId="1" applyNumberFormat="1" applyFont="1" applyFill="1" applyAlignment="1">
      <alignment horizontal="right"/>
    </xf>
    <xf numFmtId="0" fontId="0" fillId="0" borderId="0" xfId="0" applyNumberFormat="1"/>
    <xf numFmtId="49" fontId="73" fillId="0" borderId="0" xfId="832" applyNumberFormat="1" applyFont="1" applyFill="1" applyAlignment="1"/>
    <xf numFmtId="49" fontId="73" fillId="0" borderId="0" xfId="832" applyNumberFormat="1" applyFont="1" applyFill="1" applyAlignment="1">
      <alignment horizontal="left"/>
    </xf>
    <xf numFmtId="37" fontId="105" fillId="0" borderId="0" xfId="832" applyNumberFormat="1" applyFont="1" applyFill="1" applyBorder="1" applyAlignment="1">
      <alignment horizontal="center"/>
    </xf>
    <xf numFmtId="4" fontId="73" fillId="0" borderId="0" xfId="832" applyNumberFormat="1" applyFont="1" applyFill="1" applyAlignment="1">
      <alignment horizontal="center"/>
    </xf>
    <xf numFmtId="37" fontId="73" fillId="0" borderId="0" xfId="832" applyNumberFormat="1" applyFont="1" applyFill="1" applyAlignment="1">
      <alignment horizontal="center"/>
    </xf>
    <xf numFmtId="3" fontId="73" fillId="0" borderId="0" xfId="832" applyNumberFormat="1" applyFont="1" applyAlignment="1">
      <alignment horizontal="left"/>
    </xf>
    <xf numFmtId="0" fontId="157" fillId="0" borderId="0" xfId="832" applyFont="1"/>
    <xf numFmtId="0" fontId="106" fillId="0" borderId="0" xfId="832" applyFont="1"/>
    <xf numFmtId="4" fontId="106" fillId="0" borderId="0" xfId="832" applyNumberFormat="1" applyFont="1"/>
    <xf numFmtId="0" fontId="157" fillId="0" borderId="0" xfId="0" applyNumberFormat="1" applyFont="1"/>
    <xf numFmtId="49" fontId="105" fillId="0" borderId="0" xfId="832" applyNumberFormat="1" applyFont="1" applyAlignment="1">
      <alignment horizontal="center"/>
    </xf>
    <xf numFmtId="0" fontId="105" fillId="0" borderId="0" xfId="832" applyFont="1" applyAlignment="1">
      <alignment horizontal="center"/>
    </xf>
    <xf numFmtId="37" fontId="105" fillId="0" borderId="0" xfId="832" applyNumberFormat="1" applyFont="1" applyFill="1" applyAlignment="1">
      <alignment horizontal="center"/>
    </xf>
    <xf numFmtId="4" fontId="106" fillId="0" borderId="0" xfId="832" applyNumberFormat="1" applyFont="1" applyAlignment="1">
      <alignment horizontal="center"/>
    </xf>
    <xf numFmtId="49" fontId="105" fillId="0" borderId="53" xfId="832" applyNumberFormat="1" applyFont="1" applyBorder="1" applyAlignment="1">
      <alignment horizontal="center"/>
    </xf>
    <xf numFmtId="49" fontId="105" fillId="0" borderId="0" xfId="832" applyNumberFormat="1" applyFont="1" applyBorder="1" applyAlignment="1">
      <alignment horizontal="center"/>
    </xf>
    <xf numFmtId="0" fontId="105" fillId="0" borderId="53" xfId="832" applyFont="1" applyBorder="1" applyAlignment="1">
      <alignment horizontal="center"/>
    </xf>
    <xf numFmtId="0" fontId="105" fillId="0" borderId="0" xfId="832" applyFont="1" applyBorder="1" applyAlignment="1">
      <alignment horizontal="center"/>
    </xf>
    <xf numFmtId="4" fontId="105" fillId="0" borderId="53" xfId="832" applyNumberFormat="1" applyFont="1" applyFill="1" applyBorder="1" applyAlignment="1">
      <alignment horizontal="center"/>
    </xf>
    <xf numFmtId="4" fontId="105" fillId="0" borderId="0" xfId="832" applyNumberFormat="1" applyFont="1" applyBorder="1" applyAlignment="1">
      <alignment horizontal="center"/>
    </xf>
    <xf numFmtId="37" fontId="105" fillId="0" borderId="53" xfId="832" applyNumberFormat="1" applyFont="1" applyBorder="1" applyAlignment="1">
      <alignment horizontal="center"/>
    </xf>
    <xf numFmtId="0" fontId="107" fillId="0" borderId="0" xfId="832" applyFont="1"/>
    <xf numFmtId="0" fontId="106" fillId="0" borderId="0" xfId="832" applyFont="1" applyAlignment="1">
      <alignment horizontal="right"/>
    </xf>
    <xf numFmtId="4" fontId="106" fillId="0" borderId="0" xfId="1" applyNumberFormat="1" applyFont="1" applyFill="1" applyBorder="1"/>
    <xf numFmtId="4" fontId="106" fillId="0" borderId="0" xfId="1" applyNumberFormat="1" applyFont="1" applyBorder="1"/>
    <xf numFmtId="49" fontId="106" fillId="0" borderId="0" xfId="832" applyNumberFormat="1" applyFont="1" applyAlignment="1">
      <alignment horizontal="center" vertical="top"/>
    </xf>
    <xf numFmtId="0" fontId="106" fillId="0" borderId="0" xfId="832" applyFont="1" applyAlignment="1">
      <alignment vertical="top"/>
    </xf>
    <xf numFmtId="0" fontId="106" fillId="0" borderId="0" xfId="832" applyFont="1" applyAlignment="1">
      <alignment vertical="top" wrapText="1"/>
    </xf>
    <xf numFmtId="0" fontId="108" fillId="0" borderId="0" xfId="832" applyFont="1" applyFill="1" applyBorder="1" applyAlignment="1">
      <alignment horizontal="right" vertical="top"/>
    </xf>
    <xf numFmtId="43" fontId="106" fillId="0" borderId="0" xfId="1" applyNumberFormat="1" applyFont="1" applyFill="1" applyBorder="1" applyAlignment="1">
      <alignment horizontal="center"/>
    </xf>
    <xf numFmtId="4" fontId="108" fillId="0" borderId="0" xfId="832" applyNumberFormat="1" applyFont="1" applyFill="1" applyBorder="1" applyAlignment="1">
      <alignment horizontal="right" vertical="top"/>
    </xf>
    <xf numFmtId="43" fontId="106" fillId="0" borderId="0" xfId="1" applyNumberFormat="1" applyFont="1" applyFill="1" applyBorder="1" applyAlignment="1">
      <alignment horizontal="right"/>
    </xf>
    <xf numFmtId="43" fontId="106" fillId="0" borderId="0" xfId="1" applyNumberFormat="1" applyFont="1" applyFill="1" applyBorder="1" applyAlignment="1"/>
    <xf numFmtId="177" fontId="106" fillId="0" borderId="0" xfId="832" applyNumberFormat="1" applyFont="1" applyAlignment="1">
      <alignment horizontal="center" vertical="top"/>
    </xf>
    <xf numFmtId="43" fontId="106" fillId="0" borderId="0" xfId="1" applyNumberFormat="1" applyFont="1" applyFill="1" applyBorder="1" applyAlignment="1">
      <alignment horizontal="center" vertical="top"/>
    </xf>
    <xf numFmtId="4" fontId="106" fillId="0" borderId="0" xfId="1" applyNumberFormat="1" applyFont="1" applyFill="1" applyBorder="1" applyAlignment="1">
      <alignment vertical="top"/>
    </xf>
    <xf numFmtId="49" fontId="106" fillId="0" borderId="0" xfId="832" applyNumberFormat="1" applyFont="1" applyAlignment="1">
      <alignment horizontal="center"/>
    </xf>
    <xf numFmtId="0" fontId="106" fillId="0" borderId="0" xfId="832" applyFont="1" applyAlignment="1"/>
    <xf numFmtId="0" fontId="106" fillId="0" borderId="0" xfId="832" applyFont="1" applyAlignment="1">
      <alignment wrapText="1"/>
    </xf>
    <xf numFmtId="4" fontId="106" fillId="0" borderId="0" xfId="832" applyNumberFormat="1" applyFont="1" applyFill="1" applyAlignment="1"/>
    <xf numFmtId="4" fontId="106" fillId="0" borderId="0" xfId="1" applyNumberFormat="1" applyFont="1" applyFill="1" applyBorder="1" applyAlignment="1"/>
    <xf numFmtId="4" fontId="106" fillId="0" borderId="0" xfId="832" applyNumberFormat="1" applyFont="1" applyFill="1"/>
    <xf numFmtId="0" fontId="105" fillId="0" borderId="0" xfId="832" applyFont="1" applyAlignment="1">
      <alignment horizontal="right"/>
    </xf>
    <xf numFmtId="4" fontId="105" fillId="0" borderId="0" xfId="1" applyNumberFormat="1" applyFont="1" applyFill="1" applyBorder="1"/>
    <xf numFmtId="0" fontId="107" fillId="0" borderId="0" xfId="832" applyFont="1" applyAlignment="1"/>
    <xf numFmtId="43" fontId="106" fillId="0" borderId="0" xfId="1" applyNumberFormat="1" applyFont="1" applyFill="1" applyBorder="1"/>
    <xf numFmtId="0" fontId="106" fillId="0" borderId="0" xfId="832" applyFont="1" applyAlignment="1">
      <alignment horizontal="center" vertical="top"/>
    </xf>
    <xf numFmtId="49" fontId="106" fillId="0" borderId="0" xfId="832" applyNumberFormat="1" applyFont="1"/>
    <xf numFmtId="43" fontId="106" fillId="0" borderId="0" xfId="832" applyNumberFormat="1" applyFont="1" applyFill="1"/>
    <xf numFmtId="4" fontId="106" fillId="0" borderId="0" xfId="1" applyNumberFormat="1" applyFont="1" applyFill="1"/>
    <xf numFmtId="4" fontId="106" fillId="0" borderId="0" xfId="832" applyNumberFormat="1" applyFont="1" applyFill="1" applyAlignment="1">
      <alignment vertical="top"/>
    </xf>
    <xf numFmtId="43" fontId="106" fillId="0" borderId="0" xfId="1" applyNumberFormat="1" applyFont="1" applyFill="1" applyBorder="1" applyAlignment="1">
      <alignment horizontal="right" vertical="top"/>
    </xf>
    <xf numFmtId="4" fontId="106" fillId="0" borderId="0" xfId="1" applyNumberFormat="1" applyFont="1"/>
    <xf numFmtId="43" fontId="106" fillId="0" borderId="0" xfId="832" applyNumberFormat="1" applyFont="1" applyFill="1" applyBorder="1"/>
    <xf numFmtId="4" fontId="108" fillId="0" borderId="0" xfId="832" applyNumberFormat="1" applyFont="1" applyFill="1" applyAlignment="1">
      <alignment horizontal="right"/>
    </xf>
    <xf numFmtId="0" fontId="108" fillId="0" borderId="0" xfId="832" applyFont="1" applyFill="1" applyAlignment="1">
      <alignment vertical="top"/>
    </xf>
    <xf numFmtId="4" fontId="36" fillId="0" borderId="0" xfId="1" applyNumberFormat="1" applyFont="1" applyFill="1" applyBorder="1"/>
    <xf numFmtId="0" fontId="107" fillId="0" borderId="0" xfId="832" applyFont="1" applyAlignment="1">
      <alignment vertical="top"/>
    </xf>
    <xf numFmtId="4" fontId="106" fillId="0" borderId="0" xfId="832" applyNumberFormat="1" applyFont="1" applyFill="1" applyBorder="1"/>
    <xf numFmtId="0" fontId="108" fillId="0" borderId="0" xfId="832" applyFont="1" applyFill="1" applyAlignment="1">
      <alignment horizontal="right"/>
    </xf>
    <xf numFmtId="37" fontId="105" fillId="0" borderId="0" xfId="1" applyNumberFormat="1" applyFont="1" applyFill="1" applyBorder="1"/>
    <xf numFmtId="4" fontId="105" fillId="0" borderId="0" xfId="1" applyNumberFormat="1" applyFont="1" applyBorder="1"/>
    <xf numFmtId="0" fontId="36" fillId="0" borderId="0" xfId="832" applyFont="1" applyAlignment="1">
      <alignment horizontal="left"/>
    </xf>
    <xf numFmtId="0" fontId="106" fillId="0" borderId="0" xfId="832" applyNumberFormat="1" applyFont="1" applyAlignment="1"/>
    <xf numFmtId="37" fontId="106" fillId="0" borderId="0" xfId="832" applyNumberFormat="1" applyFont="1" applyFill="1" applyAlignment="1"/>
    <xf numFmtId="4" fontId="106" fillId="0" borderId="0" xfId="832" applyNumberFormat="1" applyFont="1" applyAlignment="1"/>
    <xf numFmtId="0" fontId="109" fillId="0" borderId="0" xfId="832" applyNumberFormat="1" applyFont="1" applyAlignment="1">
      <alignment horizontal="left" wrapText="1"/>
    </xf>
    <xf numFmtId="0" fontId="106" fillId="0" borderId="0" xfId="832" applyNumberFormat="1" applyFont="1" applyAlignment="1">
      <alignment horizontal="left" wrapText="1"/>
    </xf>
    <xf numFmtId="37" fontId="106" fillId="0" borderId="0" xfId="832" applyNumberFormat="1" applyFont="1" applyFill="1" applyAlignment="1">
      <alignment horizontal="left" wrapText="1"/>
    </xf>
    <xf numFmtId="4" fontId="106" fillId="0" borderId="0" xfId="832" applyNumberFormat="1" applyFont="1" applyAlignment="1">
      <alignment horizontal="left" wrapText="1"/>
    </xf>
    <xf numFmtId="0" fontId="36" fillId="0" borderId="0" xfId="832" applyNumberFormat="1" applyFont="1" applyAlignment="1">
      <alignment horizontal="left"/>
    </xf>
    <xf numFmtId="0" fontId="36" fillId="0" borderId="0" xfId="832" applyNumberFormat="1" applyFont="1" applyAlignment="1">
      <alignment horizontal="left" wrapText="1"/>
    </xf>
    <xf numFmtId="37" fontId="36" fillId="0" borderId="0" xfId="832" applyNumberFormat="1" applyFont="1" applyFill="1" applyAlignment="1">
      <alignment horizontal="left" wrapText="1"/>
    </xf>
    <xf numFmtId="4" fontId="36" fillId="0" borderId="0" xfId="832" applyNumberFormat="1" applyFont="1" applyAlignment="1">
      <alignment horizontal="left" wrapText="1"/>
    </xf>
    <xf numFmtId="0" fontId="36" fillId="0" borderId="0" xfId="832" quotePrefix="1" applyFont="1" applyAlignment="1">
      <alignment horizontal="left"/>
    </xf>
    <xf numFmtId="0" fontId="36" fillId="0" borderId="0" xfId="832" applyFont="1"/>
    <xf numFmtId="49" fontId="36" fillId="0" borderId="0" xfId="832" applyNumberFormat="1" applyFont="1"/>
    <xf numFmtId="37" fontId="36" fillId="0" borderId="0" xfId="832" applyNumberFormat="1" applyFont="1" applyFill="1"/>
    <xf numFmtId="4" fontId="36" fillId="0" borderId="0" xfId="832" applyNumberFormat="1" applyFont="1"/>
    <xf numFmtId="4" fontId="36" fillId="0" borderId="0" xfId="1" applyNumberFormat="1" applyFont="1"/>
    <xf numFmtId="4" fontId="110" fillId="0" borderId="0" xfId="832" applyNumberFormat="1" applyFont="1" applyAlignment="1">
      <alignment horizontal="left" wrapText="1"/>
    </xf>
    <xf numFmtId="49" fontId="111" fillId="0" borderId="0" xfId="832" applyNumberFormat="1" applyFont="1"/>
    <xf numFmtId="0" fontId="111" fillId="0" borderId="0" xfId="832" applyFont="1"/>
    <xf numFmtId="37" fontId="111" fillId="0" borderId="0" xfId="832" applyNumberFormat="1" applyFont="1" applyFill="1"/>
    <xf numFmtId="4" fontId="111" fillId="0" borderId="0" xfId="832" applyNumberFormat="1" applyFont="1"/>
    <xf numFmtId="4" fontId="111" fillId="0" borderId="0" xfId="1" applyNumberFormat="1" applyFont="1"/>
    <xf numFmtId="39" fontId="29" fillId="0" borderId="0" xfId="0" applyNumberFormat="1" applyFont="1" applyFill="1" applyAlignment="1"/>
    <xf numFmtId="0" fontId="29" fillId="0" borderId="0" xfId="0" quotePrefix="1" applyNumberFormat="1" applyFont="1" applyFill="1" applyAlignment="1">
      <alignment horizontal="right"/>
    </xf>
    <xf numFmtId="39" fontId="29" fillId="0" borderId="0" xfId="0" applyNumberFormat="1" applyFont="1" applyFill="1" applyAlignment="1">
      <alignment horizontal="right" vertical="top"/>
    </xf>
    <xf numFmtId="39" fontId="29" fillId="0" borderId="0" xfId="0" applyNumberFormat="1" applyFont="1" applyFill="1" applyAlignment="1">
      <alignment horizontal="center" vertical="top"/>
    </xf>
    <xf numFmtId="0" fontId="29" fillId="0" borderId="0" xfId="0" applyNumberFormat="1" applyFont="1" applyFill="1" applyAlignment="1">
      <alignment horizontal="right" vertical="top"/>
    </xf>
    <xf numFmtId="0" fontId="29" fillId="0" borderId="0" xfId="0" quotePrefix="1" applyNumberFormat="1" applyFont="1" applyFill="1" applyAlignment="1"/>
    <xf numFmtId="0" fontId="29" fillId="0" borderId="0" xfId="0" applyNumberFormat="1" applyFont="1" applyFill="1" applyAlignment="1">
      <alignment horizontal="center" vertical="top"/>
    </xf>
    <xf numFmtId="39" fontId="29" fillId="0" borderId="0" xfId="0" applyNumberFormat="1" applyFont="1" applyFill="1" applyBorder="1" applyAlignment="1"/>
    <xf numFmtId="4"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right"/>
    </xf>
    <xf numFmtId="0" fontId="159" fillId="0" borderId="0" xfId="0" applyNumberFormat="1" applyFont="1" applyFill="1"/>
    <xf numFmtId="0" fontId="160" fillId="0" borderId="0" xfId="0" applyNumberFormat="1" applyFont="1" applyFill="1"/>
    <xf numFmtId="0" fontId="160" fillId="0" borderId="0" xfId="0" applyNumberFormat="1" applyFont="1" applyFill="1" applyAlignment="1">
      <alignment horizontal="left"/>
    </xf>
    <xf numFmtId="0" fontId="160" fillId="0" borderId="0" xfId="0" applyNumberFormat="1" applyFont="1" applyFill="1" applyAlignment="1">
      <alignment horizontal="center"/>
    </xf>
    <xf numFmtId="0" fontId="160" fillId="0" borderId="0" xfId="0" quotePrefix="1" applyNumberFormat="1" applyFont="1" applyFill="1" applyAlignment="1">
      <alignment horizontal="center"/>
    </xf>
    <xf numFmtId="0" fontId="160" fillId="0" borderId="0" xfId="0" applyNumberFormat="1" applyFont="1" applyFill="1" applyAlignment="1">
      <alignment horizontal="centerContinuous"/>
    </xf>
    <xf numFmtId="0" fontId="160" fillId="0" borderId="70" xfId="0" applyNumberFormat="1" applyFont="1" applyFill="1" applyBorder="1" applyAlignment="1">
      <alignment horizontal="centerContinuous"/>
    </xf>
    <xf numFmtId="0" fontId="160" fillId="0" borderId="70" xfId="0" applyNumberFormat="1" applyFont="1" applyFill="1" applyBorder="1"/>
    <xf numFmtId="0" fontId="160" fillId="0" borderId="70" xfId="0" quotePrefix="1" applyNumberFormat="1" applyFont="1" applyFill="1" applyBorder="1" applyAlignment="1">
      <alignment horizontal="center"/>
    </xf>
    <xf numFmtId="49" fontId="160" fillId="0" borderId="70" xfId="0" applyNumberFormat="1" applyFont="1" applyFill="1" applyBorder="1" applyAlignment="1">
      <alignment horizontal="center"/>
    </xf>
    <xf numFmtId="49" fontId="160" fillId="0" borderId="70" xfId="0" quotePrefix="1" applyNumberFormat="1" applyFont="1" applyFill="1" applyBorder="1" applyAlignment="1">
      <alignment horizontal="center"/>
    </xf>
    <xf numFmtId="0" fontId="160" fillId="0" borderId="70" xfId="0" applyNumberFormat="1" applyFont="1" applyFill="1" applyBorder="1" applyAlignment="1">
      <alignment horizontal="center"/>
    </xf>
    <xf numFmtId="0" fontId="160" fillId="0" borderId="0" xfId="0" applyNumberFormat="1" applyFont="1" applyFill="1" applyBorder="1"/>
    <xf numFmtId="42" fontId="161" fillId="0" borderId="0" xfId="0" applyNumberFormat="1" applyFont="1" applyFill="1" applyAlignment="1">
      <alignment horizontal="right"/>
    </xf>
    <xf numFmtId="41" fontId="161" fillId="0" borderId="0" xfId="0" applyNumberFormat="1" applyFont="1" applyFill="1" applyAlignment="1">
      <alignment horizontal="center"/>
    </xf>
    <xf numFmtId="41" fontId="161" fillId="0" borderId="0" xfId="0" applyNumberFormat="1" applyFont="1" applyFill="1" applyAlignment="1">
      <alignment horizontal="right"/>
    </xf>
    <xf numFmtId="41" fontId="159" fillId="0" borderId="0" xfId="0" applyNumberFormat="1" applyFont="1" applyFill="1" applyAlignment="1">
      <alignment horizontal="right"/>
    </xf>
    <xf numFmtId="41" fontId="159" fillId="0" borderId="0" xfId="0" applyNumberFormat="1" applyFont="1" applyFill="1" applyBorder="1" applyAlignment="1">
      <alignment horizontal="right"/>
    </xf>
    <xf numFmtId="41" fontId="161" fillId="0" borderId="0" xfId="0" quotePrefix="1" applyNumberFormat="1" applyFont="1" applyFill="1" applyAlignment="1">
      <alignment horizontal="right"/>
    </xf>
    <xf numFmtId="41" fontId="159" fillId="0" borderId="0" xfId="0" applyNumberFormat="1" applyFont="1" applyFill="1" applyBorder="1" applyAlignment="1">
      <alignment horizontal="center"/>
    </xf>
    <xf numFmtId="41" fontId="161" fillId="0" borderId="0" xfId="0" applyNumberFormat="1" applyFont="1" applyFill="1" applyBorder="1" applyAlignment="1">
      <alignment horizontal="right"/>
    </xf>
    <xf numFmtId="41" fontId="161" fillId="0" borderId="0" xfId="0" applyNumberFormat="1" applyFont="1" applyFill="1" applyBorder="1" applyAlignment="1">
      <alignment horizontal="center"/>
    </xf>
    <xf numFmtId="41" fontId="159" fillId="0" borderId="0" xfId="0" applyNumberFormat="1" applyFont="1" applyFill="1" applyAlignment="1">
      <alignment horizontal="center"/>
    </xf>
    <xf numFmtId="39" fontId="159" fillId="0" borderId="0" xfId="0" applyNumberFormat="1" applyFont="1" applyFill="1" applyAlignment="1">
      <alignment horizontal="right"/>
    </xf>
    <xf numFmtId="37" fontId="29" fillId="0" borderId="0" xfId="4" applyNumberFormat="1" applyFont="1" applyFill="1" applyBorder="1"/>
    <xf numFmtId="0" fontId="26" fillId="0" borderId="0" xfId="4" applyNumberFormat="1" applyFont="1" applyFill="1" applyBorder="1" applyAlignment="1"/>
    <xf numFmtId="0" fontId="26" fillId="0" borderId="0" xfId="4" applyFont="1" applyFill="1" applyBorder="1" applyAlignment="1"/>
    <xf numFmtId="0" fontId="159" fillId="0" borderId="0" xfId="0" quotePrefix="1" applyNumberFormat="1" applyFont="1" applyFill="1"/>
    <xf numFmtId="37" fontId="159" fillId="0" borderId="0" xfId="0" applyNumberFormat="1" applyFont="1" applyFill="1"/>
    <xf numFmtId="0" fontId="159" fillId="0" borderId="0" xfId="0" applyNumberFormat="1" applyFont="1" applyFill="1" applyBorder="1"/>
    <xf numFmtId="0" fontId="160" fillId="0" borderId="0" xfId="0" applyNumberFormat="1" applyFont="1" applyFill="1" applyBorder="1" applyAlignment="1">
      <alignment horizontal="right"/>
    </xf>
    <xf numFmtId="0" fontId="160" fillId="0" borderId="0" xfId="0" applyNumberFormat="1" applyFont="1" applyFill="1" applyBorder="1" applyAlignment="1">
      <alignment horizontal="center"/>
    </xf>
    <xf numFmtId="42" fontId="161" fillId="0" borderId="0" xfId="0" applyNumberFormat="1" applyFont="1" applyFill="1" applyBorder="1" applyAlignment="1">
      <alignment horizontal="right"/>
    </xf>
    <xf numFmtId="0" fontId="159" fillId="0" borderId="0" xfId="0" applyNumberFormat="1" applyFont="1" applyFill="1" applyBorder="1" applyAlignment="1">
      <alignment horizontal="right"/>
    </xf>
    <xf numFmtId="44" fontId="106" fillId="0" borderId="0" xfId="1" applyNumberFormat="1" applyFont="1" applyFill="1" applyBorder="1" applyAlignment="1">
      <alignment horizontal="center"/>
    </xf>
    <xf numFmtId="44" fontId="108" fillId="0" borderId="0" xfId="832" applyNumberFormat="1" applyFont="1" applyFill="1" applyBorder="1" applyAlignment="1">
      <alignment horizontal="right" vertical="top"/>
    </xf>
    <xf numFmtId="44" fontId="106" fillId="0" borderId="0" xfId="1" applyNumberFormat="1" applyFont="1" applyFill="1" applyBorder="1"/>
    <xf numFmtId="44" fontId="105" fillId="0" borderId="17" xfId="1" applyNumberFormat="1" applyFont="1" applyFill="1" applyBorder="1"/>
    <xf numFmtId="44" fontId="108" fillId="0" borderId="0" xfId="832" applyNumberFormat="1" applyFont="1" applyFill="1" applyBorder="1" applyAlignment="1">
      <alignment horizontal="right"/>
    </xf>
    <xf numFmtId="41" fontId="29" fillId="0" borderId="0" xfId="828" applyNumberFormat="1" applyFont="1" applyFill="1"/>
    <xf numFmtId="41" fontId="30" fillId="0" borderId="0" xfId="828" applyNumberFormat="1" applyFont="1" applyFill="1" applyAlignment="1">
      <alignment horizontal="right"/>
    </xf>
    <xf numFmtId="41" fontId="29" fillId="0" borderId="0" xfId="828" applyNumberFormat="1" applyFont="1" applyFill="1" applyAlignment="1">
      <alignment horizontal="right"/>
    </xf>
    <xf numFmtId="41" fontId="100" fillId="0" borderId="0" xfId="0" applyNumberFormat="1" applyFont="1"/>
    <xf numFmtId="41" fontId="100" fillId="0" borderId="0" xfId="0" applyNumberFormat="1" applyFont="1" applyFill="1"/>
    <xf numFmtId="41" fontId="30" fillId="0" borderId="0" xfId="828" applyNumberFormat="1" applyFont="1" applyFill="1" applyBorder="1" applyAlignment="1">
      <alignment horizontal="center" wrapText="1"/>
    </xf>
    <xf numFmtId="41" fontId="30" fillId="0" borderId="70" xfId="828" applyNumberFormat="1" applyFont="1" applyFill="1" applyBorder="1" applyAlignment="1">
      <alignment horizontal="center" wrapText="1"/>
    </xf>
    <xf numFmtId="41" fontId="30" fillId="0" borderId="70" xfId="0" applyNumberFormat="1" applyFont="1" applyFill="1" applyBorder="1" applyAlignment="1">
      <alignment horizontal="center" wrapText="1"/>
    </xf>
    <xf numFmtId="41" fontId="30" fillId="0" borderId="0" xfId="0" applyNumberFormat="1" applyFont="1" applyFill="1" applyAlignment="1">
      <alignment horizontal="center"/>
    </xf>
    <xf numFmtId="41" fontId="100" fillId="0" borderId="0" xfId="0" applyNumberFormat="1" applyFont="1" applyAlignment="1">
      <alignment horizontal="right"/>
    </xf>
    <xf numFmtId="41" fontId="30" fillId="0" borderId="0" xfId="0" applyNumberFormat="1" applyFont="1" applyFill="1" applyAlignment="1">
      <alignment horizontal="right"/>
    </xf>
    <xf numFmtId="178" fontId="24" fillId="0" borderId="0" xfId="1768" applyNumberFormat="1" applyFont="1" applyAlignment="1"/>
    <xf numFmtId="165" fontId="31" fillId="0" borderId="70" xfId="0" applyNumberFormat="1" applyFont="1" applyBorder="1" applyAlignment="1">
      <alignment horizontal="centerContinuous"/>
    </xf>
    <xf numFmtId="165" fontId="24" fillId="0" borderId="70" xfId="0" applyNumberFormat="1" applyFont="1" applyBorder="1" applyAlignment="1">
      <alignment horizontal="centerContinuous"/>
    </xf>
    <xf numFmtId="165" fontId="31" fillId="0" borderId="70" xfId="0" quotePrefix="1" applyNumberFormat="1" applyFont="1" applyBorder="1" applyAlignment="1"/>
    <xf numFmtId="165" fontId="24" fillId="0" borderId="70" xfId="0" applyNumberFormat="1" applyFont="1" applyBorder="1" applyAlignment="1"/>
    <xf numFmtId="165" fontId="24" fillId="34" borderId="0" xfId="0" applyNumberFormat="1" applyFont="1" applyFill="1" applyAlignment="1"/>
    <xf numFmtId="174" fontId="24" fillId="34" borderId="0" xfId="0" applyNumberFormat="1" applyFont="1" applyFill="1" applyAlignment="1"/>
    <xf numFmtId="170" fontId="24" fillId="34" borderId="0" xfId="0" applyNumberFormat="1" applyFont="1" applyFill="1" applyAlignment="1"/>
    <xf numFmtId="170" fontId="24" fillId="0" borderId="70" xfId="0" applyNumberFormat="1" applyFont="1" applyBorder="1" applyAlignment="1" applyProtection="1"/>
    <xf numFmtId="170" fontId="24" fillId="0" borderId="70" xfId="0" quotePrefix="1" applyNumberFormat="1" applyFont="1" applyBorder="1" applyAlignment="1" applyProtection="1"/>
    <xf numFmtId="164" fontId="51" fillId="0" borderId="70" xfId="0" applyNumberFormat="1" applyFont="1" applyBorder="1" applyAlignment="1" applyProtection="1"/>
    <xf numFmtId="170" fontId="31" fillId="34" borderId="0" xfId="0" applyNumberFormat="1" applyFont="1" applyFill="1" applyAlignment="1"/>
    <xf numFmtId="170" fontId="31" fillId="0" borderId="0" xfId="0" quotePrefix="1" applyNumberFormat="1" applyFont="1" applyBorder="1" applyAlignment="1">
      <alignment horizontal="left"/>
    </xf>
    <xf numFmtId="170" fontId="24" fillId="34" borderId="0" xfId="0" applyNumberFormat="1" applyFont="1" applyFill="1" applyAlignment="1" applyProtection="1">
      <protection locked="0"/>
    </xf>
    <xf numFmtId="170" fontId="31" fillId="0" borderId="0" xfId="0" quotePrefix="1" applyNumberFormat="1" applyFont="1" applyBorder="1" applyAlignment="1"/>
    <xf numFmtId="165" fontId="31" fillId="34" borderId="0" xfId="0" applyNumberFormat="1" applyFont="1" applyFill="1" applyAlignment="1"/>
    <xf numFmtId="174" fontId="31" fillId="0" borderId="0" xfId="0" applyNumberFormat="1" applyFont="1" applyBorder="1" applyAlignment="1"/>
    <xf numFmtId="174" fontId="31" fillId="34" borderId="0" xfId="0" applyNumberFormat="1" applyFont="1" applyFill="1" applyAlignment="1"/>
    <xf numFmtId="165" fontId="29" fillId="0" borderId="0" xfId="0" applyNumberFormat="1" applyFont="1" applyAlignment="1">
      <alignment horizontal="left"/>
    </xf>
    <xf numFmtId="165" fontId="29" fillId="0" borderId="0" xfId="0" applyNumberFormat="1" applyFont="1" applyAlignment="1">
      <alignment horizontal="centerContinuous"/>
    </xf>
    <xf numFmtId="0" fontId="53" fillId="0" borderId="0" xfId="0" applyNumberFormat="1" applyFont="1" applyAlignment="1"/>
    <xf numFmtId="0" fontId="29" fillId="0" borderId="0" xfId="0" applyNumberFormat="1" applyFont="1" applyAlignment="1"/>
    <xf numFmtId="165" fontId="31" fillId="0" borderId="0" xfId="0" applyNumberFormat="1" applyFont="1" applyAlignment="1" applyProtection="1">
      <alignment horizontal="centerContinuous"/>
      <protection locked="0"/>
    </xf>
    <xf numFmtId="165" fontId="29" fillId="0" borderId="0" xfId="0" applyNumberFormat="1" applyFont="1" applyAlignment="1" applyProtection="1">
      <alignment horizontal="centerContinuous"/>
      <protection locked="0"/>
    </xf>
    <xf numFmtId="165" fontId="30" fillId="0" borderId="0" xfId="0" applyNumberFormat="1" applyFont="1" applyAlignment="1" applyProtection="1">
      <alignment horizontal="centerContinuous"/>
      <protection locked="0"/>
    </xf>
    <xf numFmtId="166" fontId="62" fillId="0" borderId="0" xfId="0" quotePrefix="1" applyNumberFormat="1" applyFont="1" applyFill="1" applyAlignment="1">
      <alignment horizontal="center"/>
    </xf>
    <xf numFmtId="0" fontId="0" fillId="0" borderId="0" xfId="0" applyNumberFormat="1" applyFill="1" applyBorder="1" applyAlignment="1">
      <alignment horizontal="center"/>
    </xf>
    <xf numFmtId="0" fontId="0" fillId="0" borderId="0" xfId="0" applyNumberFormat="1" applyFill="1" applyAlignment="1">
      <alignment horizontal="center"/>
    </xf>
    <xf numFmtId="165" fontId="30" fillId="0" borderId="0" xfId="0" applyNumberFormat="1" applyFont="1" applyAlignment="1"/>
    <xf numFmtId="165" fontId="34" fillId="0" borderId="0" xfId="0" applyNumberFormat="1" applyFont="1" applyAlignment="1"/>
    <xf numFmtId="165" fontId="63" fillId="0" borderId="0" xfId="0" applyNumberFormat="1" applyFont="1" applyAlignment="1"/>
    <xf numFmtId="166" fontId="24" fillId="0" borderId="22" xfId="0" applyNumberFormat="1" applyFont="1" applyBorder="1" applyAlignment="1"/>
    <xf numFmtId="165" fontId="24" fillId="0" borderId="45" xfId="0" applyNumberFormat="1" applyFont="1" applyBorder="1" applyAlignment="1"/>
    <xf numFmtId="174" fontId="24" fillId="0" borderId="22" xfId="0" applyNumberFormat="1" applyFont="1" applyBorder="1" applyAlignment="1"/>
    <xf numFmtId="174" fontId="24" fillId="0" borderId="45" xfId="0" applyNumberFormat="1" applyFont="1" applyBorder="1" applyAlignment="1"/>
    <xf numFmtId="174" fontId="51" fillId="0" borderId="0" xfId="0" applyNumberFormat="1" applyFont="1" applyAlignment="1"/>
    <xf numFmtId="164" fontId="51" fillId="0" borderId="0" xfId="0" applyNumberFormat="1" applyFont="1" applyAlignment="1"/>
    <xf numFmtId="170" fontId="24" fillId="0" borderId="45" xfId="0" applyNumberFormat="1" applyFont="1" applyBorder="1" applyAlignment="1"/>
    <xf numFmtId="170" fontId="51" fillId="0" borderId="0" xfId="0" applyNumberFormat="1" applyFont="1" applyAlignment="1"/>
    <xf numFmtId="170" fontId="63" fillId="0" borderId="0" xfId="0" applyNumberFormat="1" applyFont="1" applyAlignment="1"/>
    <xf numFmtId="164" fontId="51" fillId="0" borderId="0" xfId="1049" applyNumberFormat="1" applyFont="1" applyAlignment="1"/>
    <xf numFmtId="165" fontId="24" fillId="0" borderId="0" xfId="0" quotePrefix="1" applyNumberFormat="1" applyFont="1" applyAlignment="1">
      <alignment horizontal="left"/>
    </xf>
    <xf numFmtId="170" fontId="51" fillId="0" borderId="10" xfId="0" applyNumberFormat="1" applyFont="1" applyBorder="1" applyAlignment="1"/>
    <xf numFmtId="164" fontId="51" fillId="0" borderId="10" xfId="1049" quotePrefix="1" applyNumberFormat="1" applyFont="1" applyBorder="1" applyAlignment="1"/>
    <xf numFmtId="164" fontId="51" fillId="0" borderId="10" xfId="1049" applyNumberFormat="1" applyFont="1" applyBorder="1" applyAlignment="1"/>
    <xf numFmtId="170" fontId="24" fillId="0" borderId="21" xfId="0" quotePrefix="1" applyNumberFormat="1" applyFont="1" applyBorder="1" applyAlignment="1" applyProtection="1">
      <alignment horizontal="right"/>
      <protection locked="0"/>
    </xf>
    <xf numFmtId="170" fontId="51" fillId="0" borderId="0" xfId="0" quotePrefix="1" applyNumberFormat="1" applyFont="1" applyAlignment="1">
      <alignment horizontal="center"/>
    </xf>
    <xf numFmtId="170" fontId="31" fillId="0" borderId="45" xfId="0" applyNumberFormat="1" applyFont="1" applyBorder="1" applyAlignment="1"/>
    <xf numFmtId="170" fontId="52" fillId="0" borderId="10" xfId="0" applyNumberFormat="1" applyFont="1" applyBorder="1" applyAlignment="1"/>
    <xf numFmtId="164" fontId="52" fillId="0" borderId="10" xfId="1049" applyNumberFormat="1" applyFont="1" applyBorder="1" applyAlignment="1"/>
    <xf numFmtId="165" fontId="31" fillId="0" borderId="0" xfId="0" quotePrefix="1" applyNumberFormat="1" applyFont="1" applyAlignment="1">
      <alignment horizontal="left"/>
    </xf>
    <xf numFmtId="166" fontId="31" fillId="0" borderId="22" xfId="0" applyNumberFormat="1" applyFont="1" applyBorder="1" applyAlignment="1"/>
    <xf numFmtId="165" fontId="31" fillId="0" borderId="45" xfId="0" applyNumberFormat="1" applyFont="1" applyBorder="1" applyAlignment="1"/>
    <xf numFmtId="169" fontId="52" fillId="0" borderId="0" xfId="0" applyNumberFormat="1" applyFont="1" applyAlignment="1"/>
    <xf numFmtId="164" fontId="52" fillId="0" borderId="0" xfId="1049" applyNumberFormat="1" applyFont="1" applyAlignment="1"/>
    <xf numFmtId="174" fontId="58" fillId="0" borderId="0" xfId="0" applyNumberFormat="1" applyFont="1" applyAlignment="1"/>
    <xf numFmtId="174" fontId="31" fillId="0" borderId="22" xfId="0" applyNumberFormat="1" applyFont="1" applyBorder="1" applyAlignment="1"/>
    <xf numFmtId="174" fontId="31" fillId="0" borderId="45" xfId="0" applyNumberFormat="1" applyFont="1" applyBorder="1" applyAlignment="1"/>
    <xf numFmtId="174" fontId="52" fillId="0" borderId="17" xfId="0" applyNumberFormat="1" applyFont="1" applyBorder="1" applyAlignment="1"/>
    <xf numFmtId="164" fontId="52" fillId="0" borderId="17" xfId="1049" applyNumberFormat="1" applyFont="1" applyBorder="1" applyAlignment="1"/>
    <xf numFmtId="166" fontId="29" fillId="0" borderId="37" xfId="0" applyNumberFormat="1" applyFont="1" applyBorder="1"/>
    <xf numFmtId="166" fontId="24" fillId="0" borderId="0" xfId="0" quotePrefix="1" applyNumberFormat="1" applyFont="1" applyAlignment="1">
      <alignment horizontal="left"/>
    </xf>
    <xf numFmtId="165" fontId="30" fillId="0" borderId="10" xfId="0" quotePrefix="1" applyNumberFormat="1" applyFont="1" applyBorder="1" applyAlignment="1" applyProtection="1">
      <alignment horizontal="centerContinuous"/>
      <protection locked="0"/>
    </xf>
    <xf numFmtId="165" fontId="69" fillId="0" borderId="10" xfId="0" applyNumberFormat="1" applyFont="1" applyBorder="1" applyAlignment="1" applyProtection="1">
      <alignment horizontal="centerContinuous"/>
      <protection locked="0"/>
    </xf>
    <xf numFmtId="165" fontId="69" fillId="0" borderId="10" xfId="0" quotePrefix="1" applyNumberFormat="1" applyFont="1" applyBorder="1" applyAlignment="1" applyProtection="1">
      <alignment horizontal="centerContinuous"/>
      <protection locked="0"/>
    </xf>
    <xf numFmtId="166" fontId="24" fillId="0" borderId="21" xfId="0" applyNumberFormat="1" applyFont="1" applyBorder="1" applyAlignment="1"/>
    <xf numFmtId="165" fontId="54" fillId="0" borderId="0" xfId="0" applyNumberFormat="1" applyFont="1" applyAlignment="1">
      <alignment horizontal="centerContinuous"/>
    </xf>
    <xf numFmtId="165" fontId="49" fillId="0" borderId="0" xfId="0" applyNumberFormat="1" applyFont="1" applyAlignment="1">
      <alignment horizontal="centerContinuous"/>
    </xf>
    <xf numFmtId="165" fontId="24" fillId="0" borderId="0" xfId="0" applyNumberFormat="1" applyFont="1" applyAlignment="1" applyProtection="1">
      <alignment horizontal="centerContinuous"/>
      <protection locked="0"/>
    </xf>
    <xf numFmtId="165" fontId="29" fillId="0" borderId="0" xfId="0" applyNumberFormat="1" applyFont="1" applyProtection="1">
      <protection locked="0"/>
    </xf>
    <xf numFmtId="0" fontId="30" fillId="0" borderId="10" xfId="0" applyNumberFormat="1" applyFont="1" applyBorder="1" applyAlignment="1">
      <alignment horizontal="centerContinuous"/>
    </xf>
    <xf numFmtId="174" fontId="24" fillId="0" borderId="0" xfId="0" quotePrefix="1" applyNumberFormat="1" applyFont="1" applyAlignment="1" applyProtection="1">
      <alignment horizontal="left"/>
      <protection locked="0"/>
    </xf>
    <xf numFmtId="174" fontId="24" fillId="0" borderId="0" xfId="0" quotePrefix="1" applyNumberFormat="1" applyFont="1" applyAlignment="1" applyProtection="1">
      <alignment horizontal="right"/>
      <protection locked="0"/>
    </xf>
    <xf numFmtId="170" fontId="24" fillId="0" borderId="21" xfId="0" applyNumberFormat="1" applyFont="1" applyBorder="1" applyAlignment="1">
      <alignment horizontal="right"/>
    </xf>
    <xf numFmtId="174" fontId="24" fillId="0" borderId="0" xfId="0" applyNumberFormat="1" applyFont="1" applyAlignment="1" applyProtection="1">
      <alignment horizontal="right"/>
      <protection locked="0"/>
    </xf>
    <xf numFmtId="174" fontId="26" fillId="0" borderId="0" xfId="0" applyNumberFormat="1" applyFont="1" applyAlignment="1" applyProtection="1">
      <protection locked="0"/>
    </xf>
    <xf numFmtId="174" fontId="26" fillId="0" borderId="13" xfId="0" applyNumberFormat="1" applyFont="1" applyBorder="1" applyAlignment="1" applyProtection="1">
      <protection locked="0"/>
    </xf>
    <xf numFmtId="174" fontId="26" fillId="0" borderId="0" xfId="0" applyNumberFormat="1" applyFont="1" applyBorder="1" applyAlignment="1" applyProtection="1">
      <protection locked="0"/>
    </xf>
    <xf numFmtId="178" fontId="24" fillId="0" borderId="0" xfId="740" applyNumberFormat="1" applyFont="1" applyFill="1" applyBorder="1" applyAlignment="1">
      <alignment horizontal="right"/>
    </xf>
    <xf numFmtId="178" fontId="24" fillId="0" borderId="0" xfId="740" applyNumberFormat="1" applyFont="1" applyFill="1" applyAlignment="1">
      <alignment horizontal="right"/>
    </xf>
    <xf numFmtId="178" fontId="24" fillId="0" borderId="0" xfId="740" applyNumberFormat="1" applyFont="1" applyAlignment="1">
      <alignment horizontal="fill"/>
    </xf>
    <xf numFmtId="178" fontId="24" fillId="0" borderId="0" xfId="740" applyNumberFormat="1" applyFont="1" applyAlignment="1"/>
    <xf numFmtId="178" fontId="24" fillId="0" borderId="0" xfId="740" applyNumberFormat="1" applyFont="1" applyBorder="1" applyAlignment="1"/>
    <xf numFmtId="178" fontId="24" fillId="0" borderId="0" xfId="740" applyNumberFormat="1" applyFont="1" applyAlignment="1">
      <alignment horizontal="right"/>
    </xf>
    <xf numFmtId="178" fontId="24" fillId="0" borderId="0" xfId="740" applyNumberFormat="1" applyFont="1" applyBorder="1" applyAlignment="1">
      <alignment horizontal="right"/>
    </xf>
    <xf numFmtId="178" fontId="24" fillId="0" borderId="0" xfId="740" applyNumberFormat="1" applyFont="1" applyFill="1" applyAlignment="1"/>
    <xf numFmtId="181" fontId="24" fillId="0" borderId="0" xfId="740" applyNumberFormat="1" applyFont="1" applyFill="1" applyAlignment="1">
      <alignment horizontal="left"/>
    </xf>
    <xf numFmtId="181" fontId="24" fillId="0" borderId="0" xfId="740" applyNumberFormat="1" applyFont="1" applyBorder="1" applyAlignment="1">
      <alignment horizontal="right"/>
    </xf>
    <xf numFmtId="178" fontId="24" fillId="0" borderId="0" xfId="740" applyNumberFormat="1" applyFont="1" applyFill="1" applyAlignment="1">
      <alignment horizontal="left"/>
    </xf>
    <xf numFmtId="178" fontId="24" fillId="0" borderId="0" xfId="740" quotePrefix="1" applyNumberFormat="1" applyFont="1" applyAlignment="1">
      <alignment horizontal="center"/>
    </xf>
    <xf numFmtId="178" fontId="24" fillId="0" borderId="0" xfId="740" applyNumberFormat="1" applyFont="1" applyAlignment="1">
      <alignment horizontal="center"/>
    </xf>
    <xf numFmtId="178" fontId="87" fillId="0" borderId="0" xfId="740" applyNumberFormat="1" applyFont="1"/>
    <xf numFmtId="178" fontId="24" fillId="0" borderId="0" xfId="740" quotePrefix="1" applyNumberFormat="1" applyFont="1" applyAlignment="1">
      <alignment horizontal="left"/>
    </xf>
    <xf numFmtId="178" fontId="24" fillId="0" borderId="0" xfId="740" applyNumberFormat="1" applyFont="1" applyBorder="1" applyAlignment="1">
      <alignment horizontal="center"/>
    </xf>
    <xf numFmtId="178" fontId="24" fillId="0" borderId="0" xfId="740" quotePrefix="1" applyNumberFormat="1" applyFont="1" applyFill="1" applyAlignment="1">
      <alignment horizontal="left"/>
    </xf>
    <xf numFmtId="178" fontId="24" fillId="0" borderId="0" xfId="740" applyNumberFormat="1" applyFont="1" applyFill="1" applyBorder="1" applyAlignment="1"/>
    <xf numFmtId="178" fontId="24" fillId="0" borderId="0" xfId="740" applyNumberFormat="1" applyFont="1" applyFill="1" applyBorder="1" applyAlignment="1">
      <alignment horizontal="center"/>
    </xf>
    <xf numFmtId="178" fontId="24" fillId="0" borderId="0" xfId="740" quotePrefix="1" applyNumberFormat="1" applyFont="1" applyFill="1" applyAlignment="1">
      <alignment horizontal="center"/>
    </xf>
    <xf numFmtId="173" fontId="24" fillId="0" borderId="0" xfId="740" quotePrefix="1" applyNumberFormat="1" applyFont="1" applyAlignment="1">
      <alignment horizontal="left"/>
    </xf>
    <xf numFmtId="173" fontId="24" fillId="0" borderId="0" xfId="740" applyNumberFormat="1" applyFont="1" applyAlignment="1"/>
    <xf numFmtId="178" fontId="24" fillId="0" borderId="0" xfId="740" quotePrefix="1" applyNumberFormat="1" applyFont="1" applyAlignment="1">
      <alignment horizontal="right"/>
    </xf>
    <xf numFmtId="178" fontId="87" fillId="0" borderId="0" xfId="740" applyNumberFormat="1" applyFont="1" applyAlignment="1">
      <alignment horizontal="left"/>
    </xf>
    <xf numFmtId="183" fontId="87" fillId="0" borderId="0" xfId="740" applyNumberFormat="1" applyFont="1"/>
    <xf numFmtId="43" fontId="24" fillId="0" borderId="0" xfId="741" applyFont="1" applyAlignment="1"/>
    <xf numFmtId="178" fontId="24" fillId="0" borderId="0" xfId="740" quotePrefix="1" applyNumberFormat="1" applyFont="1" applyAlignment="1"/>
    <xf numFmtId="182" fontId="24" fillId="0" borderId="0" xfId="740" applyNumberFormat="1" applyFont="1" applyAlignment="1">
      <alignment horizontal="right"/>
    </xf>
    <xf numFmtId="178" fontId="87" fillId="0" borderId="0" xfId="740" applyNumberFormat="1" applyFont="1" applyFill="1"/>
    <xf numFmtId="0" fontId="87" fillId="0" borderId="0" xfId="740" applyFont="1" applyFill="1"/>
    <xf numFmtId="182" fontId="24" fillId="0" borderId="0" xfId="740" applyNumberFormat="1" applyFont="1" applyFill="1" applyBorder="1" applyAlignment="1"/>
    <xf numFmtId="182" fontId="24" fillId="0" borderId="0" xfId="740" applyNumberFormat="1" applyFont="1" applyFill="1" applyAlignment="1"/>
    <xf numFmtId="0" fontId="24" fillId="0" borderId="0" xfId="740" quotePrefix="1" applyNumberFormat="1" applyFont="1" applyFill="1" applyAlignment="1">
      <alignment horizontal="left"/>
    </xf>
    <xf numFmtId="183" fontId="24" fillId="0" borderId="0" xfId="741" applyNumberFormat="1" applyFont="1" applyFill="1" applyBorder="1" applyAlignment="1"/>
    <xf numFmtId="164" fontId="0" fillId="0" borderId="70" xfId="2" applyNumberFormat="1" applyFont="1" applyBorder="1"/>
    <xf numFmtId="0" fontId="31" fillId="0" borderId="10" xfId="2" quotePrefix="1" applyNumberFormat="1" applyFont="1" applyBorder="1" applyAlignment="1">
      <alignment horizontal="center"/>
    </xf>
    <xf numFmtId="0" fontId="31" fillId="0" borderId="10" xfId="2" applyNumberFormat="1" applyFont="1" applyBorder="1" applyAlignment="1">
      <alignment horizontal="center"/>
    </xf>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31" fillId="0" borderId="0" xfId="2" quotePrefix="1" applyNumberFormat="1" applyFont="1" applyBorder="1" applyAlignment="1">
      <alignment horizontal="center"/>
    </xf>
    <xf numFmtId="0" fontId="31" fillId="0" borderId="0" xfId="2" applyNumberFormat="1" applyFont="1" applyAlignment="1">
      <alignment horizontal="center"/>
    </xf>
    <xf numFmtId="17" fontId="31" fillId="0" borderId="0" xfId="2" quotePrefix="1" applyNumberFormat="1" applyFont="1" applyAlignment="1">
      <alignment horizontal="center"/>
    </xf>
    <xf numFmtId="15" fontId="31" fillId="0" borderId="0" xfId="2" quotePrefix="1" applyNumberFormat="1" applyFont="1" applyAlignment="1">
      <alignment horizontal="center"/>
    </xf>
    <xf numFmtId="0" fontId="31" fillId="0" borderId="0" xfId="2" applyNumberFormat="1" applyFont="1" applyFill="1" applyAlignment="1">
      <alignment horizontal="center"/>
    </xf>
    <xf numFmtId="0" fontId="31" fillId="0" borderId="0" xfId="2" quotePrefix="1" applyNumberFormat="1" applyFont="1" applyFill="1" applyAlignment="1">
      <alignment horizontal="center"/>
    </xf>
    <xf numFmtId="165" fontId="31" fillId="0" borderId="0" xfId="2" applyNumberFormat="1" applyFont="1" applyFill="1" applyAlignment="1"/>
    <xf numFmtId="17" fontId="31" fillId="0" borderId="70" xfId="2" applyNumberFormat="1" applyFont="1" applyFill="1" applyBorder="1" applyAlignment="1">
      <alignment horizontal="center"/>
    </xf>
    <xf numFmtId="17" fontId="31" fillId="0" borderId="0" xfId="2" applyNumberFormat="1" applyFont="1" applyFill="1" applyAlignment="1">
      <alignment horizontal="center"/>
    </xf>
    <xf numFmtId="15" fontId="31" fillId="0" borderId="0" xfId="2" applyNumberFormat="1" applyFont="1" applyFill="1" applyAlignment="1">
      <alignment horizontal="center"/>
    </xf>
    <xf numFmtId="0" fontId="31" fillId="0" borderId="10" xfId="2" quotePrefix="1" applyNumberFormat="1" applyFont="1" applyFill="1" applyBorder="1" applyAlignment="1">
      <alignment horizontal="center"/>
    </xf>
    <xf numFmtId="166" fontId="46" fillId="0" borderId="0" xfId="2" quotePrefix="1" applyNumberFormat="1" applyFont="1" applyAlignment="1">
      <alignment horizontal="center"/>
    </xf>
    <xf numFmtId="166" fontId="46" fillId="0" borderId="0" xfId="2" applyNumberFormat="1" applyFont="1" applyBorder="1" applyAlignment="1"/>
    <xf numFmtId="166" fontId="46" fillId="0" borderId="0" xfId="2" applyNumberFormat="1" applyFont="1" applyAlignment="1">
      <alignment horizontal="center"/>
    </xf>
    <xf numFmtId="171" fontId="46" fillId="0" borderId="0" xfId="2" quotePrefix="1" applyNumberFormat="1" applyFont="1" applyAlignment="1">
      <alignment horizontal="center"/>
    </xf>
    <xf numFmtId="166" fontId="46" fillId="0" borderId="10" xfId="2" applyNumberFormat="1" applyFont="1" applyBorder="1" applyAlignment="1">
      <alignment horizontal="center"/>
    </xf>
    <xf numFmtId="0" fontId="31" fillId="0" borderId="0" xfId="2" quotePrefix="1" applyNumberFormat="1" applyFont="1" applyAlignment="1">
      <alignment horizontal="center"/>
    </xf>
    <xf numFmtId="3" fontId="31" fillId="0" borderId="0" xfId="2" applyNumberFormat="1" applyFont="1" applyAlignment="1"/>
    <xf numFmtId="165" fontId="31" fillId="0" borderId="0" xfId="2" quotePrefix="1" applyNumberFormat="1" applyFont="1" applyAlignment="1">
      <alignment horizontal="center"/>
    </xf>
    <xf numFmtId="165" fontId="63" fillId="0" borderId="0" xfId="2" applyNumberFormat="1" applyFont="1"/>
    <xf numFmtId="166" fontId="31" fillId="0" borderId="0" xfId="2" applyNumberFormat="1" applyFont="1" applyBorder="1" applyAlignment="1">
      <alignment horizontal="center"/>
    </xf>
    <xf numFmtId="165" fontId="31" fillId="0" borderId="0" xfId="2" applyNumberFormat="1" applyFont="1" applyBorder="1" applyAlignment="1">
      <alignment horizontal="center"/>
    </xf>
    <xf numFmtId="3" fontId="31" fillId="0" borderId="0" xfId="2" applyNumberFormat="1" applyFont="1" applyAlignment="1">
      <alignment horizontal="center"/>
    </xf>
    <xf numFmtId="165" fontId="31" fillId="0" borderId="0" xfId="2" applyNumberFormat="1" applyFont="1" applyAlignment="1">
      <alignment horizontal="center"/>
    </xf>
    <xf numFmtId="1" fontId="31" fillId="0" borderId="10" xfId="2" quotePrefix="1" applyNumberFormat="1" applyFont="1" applyBorder="1" applyAlignment="1">
      <alignment horizontal="center"/>
    </xf>
    <xf numFmtId="1" fontId="31" fillId="0" borderId="0" xfId="2" quotePrefix="1" applyNumberFormat="1" applyFont="1" applyBorder="1" applyAlignment="1">
      <alignment horizontal="center"/>
    </xf>
    <xf numFmtId="166" fontId="31" fillId="0" borderId="10" xfId="2" applyNumberFormat="1" applyFont="1" applyBorder="1" applyAlignment="1">
      <alignment horizontal="center"/>
    </xf>
    <xf numFmtId="166" fontId="31" fillId="0" borderId="10" xfId="2" quotePrefix="1" applyNumberFormat="1" applyFont="1" applyBorder="1" applyAlignment="1">
      <alignment horizontal="center"/>
    </xf>
    <xf numFmtId="165" fontId="30" fillId="0" borderId="0" xfId="2" applyNumberFormat="1" applyFont="1" applyAlignment="1"/>
    <xf numFmtId="0" fontId="30" fillId="0" borderId="0" xfId="2" applyNumberFormat="1" applyFont="1" applyAlignment="1"/>
    <xf numFmtId="0" fontId="31" fillId="0" borderId="0" xfId="2" applyNumberFormat="1" applyFont="1" applyBorder="1" applyAlignment="1">
      <alignment horizontal="center"/>
    </xf>
    <xf numFmtId="165" fontId="31" fillId="0" borderId="10" xfId="2" applyNumberFormat="1" applyFont="1" applyBorder="1" applyAlignment="1">
      <alignment horizontal="center"/>
    </xf>
    <xf numFmtId="165" fontId="30" fillId="0" borderId="0" xfId="2" applyNumberFormat="1" applyFont="1" applyBorder="1" applyAlignment="1"/>
    <xf numFmtId="0" fontId="30" fillId="0" borderId="0" xfId="2" applyNumberFormat="1" applyFont="1" applyBorder="1" applyAlignment="1"/>
    <xf numFmtId="0" fontId="31" fillId="0" borderId="0" xfId="4" applyNumberFormat="1" applyFont="1" applyFill="1" applyAlignment="1">
      <alignment horizontal="center"/>
    </xf>
    <xf numFmtId="166" fontId="31" fillId="0" borderId="0" xfId="4" applyNumberFormat="1" applyFont="1" applyFill="1"/>
    <xf numFmtId="175" fontId="31" fillId="0" borderId="0" xfId="4" applyNumberFormat="1" applyFont="1" applyFill="1" applyBorder="1"/>
    <xf numFmtId="166" fontId="31" fillId="0" borderId="0" xfId="4" applyNumberFormat="1" applyFont="1" applyBorder="1" applyAlignment="1">
      <alignment horizontal="center"/>
    </xf>
    <xf numFmtId="165" fontId="31" fillId="0" borderId="0" xfId="4" applyNumberFormat="1" applyFont="1" applyBorder="1" applyAlignment="1"/>
    <xf numFmtId="165" fontId="31" fillId="0" borderId="0" xfId="4" applyNumberFormat="1" applyFont="1" applyBorder="1" applyAlignment="1">
      <alignment horizontal="center"/>
    </xf>
    <xf numFmtId="166" fontId="31" fillId="0" borderId="10" xfId="4" applyNumberFormat="1" applyFont="1" applyFill="1" applyBorder="1" applyAlignment="1">
      <alignment horizontal="center"/>
    </xf>
    <xf numFmtId="0" fontId="31" fillId="0" borderId="10" xfId="4" applyNumberFormat="1" applyFont="1" applyFill="1" applyBorder="1" applyAlignment="1">
      <alignment horizontal="center"/>
    </xf>
    <xf numFmtId="0" fontId="31" fillId="0" borderId="0" xfId="4" applyNumberFormat="1" applyFont="1" applyFill="1" applyBorder="1" applyAlignment="1">
      <alignment horizontal="center"/>
    </xf>
    <xf numFmtId="166" fontId="31" fillId="0" borderId="10" xfId="4" applyNumberFormat="1" applyFont="1" applyBorder="1" applyAlignment="1">
      <alignment horizontal="center"/>
    </xf>
    <xf numFmtId="165" fontId="31" fillId="0" borderId="0" xfId="4" applyNumberFormat="1" applyFont="1" applyAlignment="1"/>
    <xf numFmtId="165" fontId="162" fillId="0" borderId="0" xfId="2" applyNumberFormat="1" applyFont="1" applyAlignment="1"/>
    <xf numFmtId="165" fontId="163" fillId="0" borderId="0" xfId="2" applyNumberFormat="1" applyFont="1" applyAlignment="1"/>
    <xf numFmtId="165" fontId="164" fillId="0" borderId="0" xfId="2" applyNumberFormat="1" applyFont="1" applyAlignment="1">
      <alignment horizontal="centerContinuous"/>
    </xf>
    <xf numFmtId="0" fontId="165" fillId="0" borderId="0" xfId="2" applyFont="1" applyBorder="1" applyAlignment="1"/>
    <xf numFmtId="165" fontId="166" fillId="0" borderId="0" xfId="2" applyNumberFormat="1" applyFont="1" applyAlignment="1"/>
    <xf numFmtId="165" fontId="166" fillId="0" borderId="0" xfId="2" applyNumberFormat="1" applyFont="1" applyBorder="1" applyAlignment="1"/>
    <xf numFmtId="0" fontId="31" fillId="0" borderId="10" xfId="2" applyNumberFormat="1" applyFont="1" applyFill="1" applyBorder="1" applyAlignment="1">
      <alignment horizontal="center"/>
    </xf>
    <xf numFmtId="0" fontId="31" fillId="0" borderId="0" xfId="2" applyNumberFormat="1" applyFont="1" applyFill="1" applyBorder="1" applyAlignment="1">
      <alignment horizontal="center"/>
    </xf>
    <xf numFmtId="0" fontId="165" fillId="0" borderId="0" xfId="2" applyFont="1"/>
    <xf numFmtId="166" fontId="68" fillId="0" borderId="0" xfId="2" applyNumberFormat="1" applyFont="1" applyAlignment="1"/>
    <xf numFmtId="166" fontId="167" fillId="0" borderId="0" xfId="2" applyNumberFormat="1" applyFont="1" applyAlignment="1">
      <alignment horizontal="centerContinuous"/>
    </xf>
    <xf numFmtId="166" fontId="67" fillId="0" borderId="0" xfId="2" applyNumberFormat="1" applyFont="1" applyAlignment="1">
      <alignment horizontal="centerContinuous"/>
    </xf>
    <xf numFmtId="166" fontId="68" fillId="0" borderId="0" xfId="2" applyNumberFormat="1" applyFont="1" applyAlignment="1">
      <alignment horizontal="centerContinuous"/>
    </xf>
    <xf numFmtId="166" fontId="67" fillId="0" borderId="0" xfId="2" quotePrefix="1" applyNumberFormat="1" applyFont="1" applyAlignment="1">
      <alignment horizontal="center"/>
    </xf>
    <xf numFmtId="166" fontId="67" fillId="0" borderId="0" xfId="2" applyNumberFormat="1" applyFont="1" applyAlignment="1">
      <alignment horizontal="center"/>
    </xf>
    <xf numFmtId="164" fontId="31" fillId="0" borderId="0" xfId="0" applyFont="1" applyAlignment="1">
      <alignment horizontal="center"/>
    </xf>
    <xf numFmtId="164" fontId="165" fillId="0" borderId="0" xfId="0" applyFont="1"/>
    <xf numFmtId="0" fontId="54" fillId="0" borderId="0" xfId="0" applyNumberFormat="1" applyFont="1" applyAlignment="1">
      <alignment horizontal="center"/>
    </xf>
    <xf numFmtId="164" fontId="54" fillId="0" borderId="0" xfId="0" applyFont="1" applyAlignment="1">
      <alignment horizontal="center"/>
    </xf>
    <xf numFmtId="164" fontId="54" fillId="0" borderId="70" xfId="0" applyFont="1" applyBorder="1" applyAlignment="1">
      <alignment horizontal="center"/>
    </xf>
    <xf numFmtId="0" fontId="54" fillId="0" borderId="0" xfId="2" quotePrefix="1" applyNumberFormat="1" applyFont="1" applyAlignment="1">
      <alignment horizontal="center"/>
    </xf>
    <xf numFmtId="0" fontId="54" fillId="0" borderId="0" xfId="2" applyNumberFormat="1" applyFont="1" applyBorder="1" applyAlignment="1"/>
    <xf numFmtId="0" fontId="54" fillId="0" borderId="20" xfId="2" applyNumberFormat="1" applyFont="1" applyBorder="1" applyAlignment="1"/>
    <xf numFmtId="0" fontId="54" fillId="0" borderId="21" xfId="2" applyNumberFormat="1" applyFont="1" applyBorder="1" applyAlignment="1"/>
    <xf numFmtId="0" fontId="54" fillId="0" borderId="0" xfId="2" applyNumberFormat="1" applyFont="1" applyAlignment="1">
      <alignment horizontal="center"/>
    </xf>
    <xf numFmtId="0" fontId="54" fillId="0" borderId="0" xfId="2" applyNumberFormat="1" applyFont="1" applyAlignment="1">
      <alignment horizontal="centerContinuous"/>
    </xf>
    <xf numFmtId="180" fontId="31" fillId="0" borderId="0" xfId="740" quotePrefix="1" applyNumberFormat="1" applyFont="1" applyBorder="1" applyAlignment="1">
      <alignment horizontal="center"/>
    </xf>
    <xf numFmtId="0" fontId="30" fillId="0" borderId="0" xfId="861" applyNumberFormat="1" applyFont="1" applyAlignment="1">
      <alignment horizontal="right"/>
    </xf>
    <xf numFmtId="178" fontId="29" fillId="0" borderId="0" xfId="740" applyNumberFormat="1" applyFont="1" applyFill="1" applyAlignment="1"/>
    <xf numFmtId="0" fontId="30" fillId="0" borderId="70" xfId="0" applyNumberFormat="1" applyFont="1" applyFill="1" applyBorder="1" applyAlignment="1" applyProtection="1">
      <alignment horizontal="center"/>
    </xf>
    <xf numFmtId="0" fontId="72" fillId="0" borderId="0" xfId="0" applyNumberFormat="1" applyFont="1" applyFill="1" applyAlignment="1">
      <alignment horizontal="right"/>
    </xf>
    <xf numFmtId="39" fontId="30" fillId="0" borderId="0" xfId="0" applyNumberFormat="1" applyFont="1" applyFill="1" applyAlignment="1">
      <alignment horizontal="right"/>
    </xf>
    <xf numFmtId="7" fontId="29" fillId="0" borderId="0" xfId="0" applyNumberFormat="1" applyFont="1" applyFill="1" applyAlignment="1">
      <alignment horizontal="right" vertical="top"/>
    </xf>
    <xf numFmtId="39" fontId="27" fillId="0" borderId="0" xfId="0" applyNumberFormat="1" applyFont="1" applyFill="1" applyAlignment="1">
      <alignment horizontal="right"/>
    </xf>
    <xf numFmtId="4" fontId="29" fillId="0" borderId="0" xfId="0" quotePrefix="1" applyNumberFormat="1" applyFont="1" applyFill="1" applyAlignment="1">
      <alignment horizontal="right"/>
    </xf>
    <xf numFmtId="39" fontId="29" fillId="0" borderId="0" xfId="0" quotePrefix="1" applyNumberFormat="1" applyFont="1" applyFill="1" applyAlignment="1"/>
    <xf numFmtId="39" fontId="30" fillId="0" borderId="0" xfId="0" applyNumberFormat="1" applyFont="1" applyFill="1" applyAlignment="1">
      <alignment horizontal="right" vertical="top"/>
    </xf>
    <xf numFmtId="7" fontId="30" fillId="0" borderId="0" xfId="0" applyNumberFormat="1" applyFont="1" applyFill="1"/>
    <xf numFmtId="0" fontId="24" fillId="0" borderId="0" xfId="0" applyNumberFormat="1" applyFont="1" applyFill="1" applyBorder="1"/>
    <xf numFmtId="0" fontId="24" fillId="0" borderId="0" xfId="0" applyNumberFormat="1" applyFont="1" applyFill="1"/>
    <xf numFmtId="0" fontId="30" fillId="0" borderId="0" xfId="0" quotePrefix="1" applyNumberFormat="1" applyFont="1" applyFill="1" applyAlignment="1"/>
    <xf numFmtId="0" fontId="30" fillId="0" borderId="0" xfId="0" applyNumberFormat="1" applyFont="1" applyFill="1" applyAlignment="1">
      <alignment horizontal="right" vertical="top"/>
    </xf>
    <xf numFmtId="39" fontId="30" fillId="0" borderId="0" xfId="0" applyNumberFormat="1" applyFont="1" applyFill="1" applyAlignment="1">
      <alignment horizontal="center" vertical="top"/>
    </xf>
    <xf numFmtId="7" fontId="30" fillId="0" borderId="0" xfId="0" applyNumberFormat="1" applyFont="1" applyFill="1" applyAlignment="1">
      <alignment horizontal="right" vertical="top"/>
    </xf>
    <xf numFmtId="39" fontId="30" fillId="0" borderId="0" xfId="0" applyNumberFormat="1" applyFont="1" applyFill="1"/>
    <xf numFmtId="49" fontId="29" fillId="0" borderId="0" xfId="0" applyNumberFormat="1" applyFont="1" applyFill="1" applyAlignment="1">
      <alignment horizontal="left" vertical="top"/>
    </xf>
    <xf numFmtId="0" fontId="29" fillId="0" borderId="0" xfId="0" applyNumberFormat="1" applyFont="1" applyFill="1" applyBorder="1" applyAlignment="1"/>
    <xf numFmtId="0" fontId="29" fillId="0" borderId="0" xfId="0" applyNumberFormat="1" applyFont="1" applyFill="1" applyBorder="1" applyAlignment="1">
      <alignment horizontal="center" vertical="top"/>
    </xf>
    <xf numFmtId="188" fontId="29" fillId="0" borderId="0" xfId="0" applyNumberFormat="1" applyFont="1" applyFill="1" applyAlignment="1">
      <alignment horizontal="center" vertical="top"/>
    </xf>
    <xf numFmtId="39" fontId="29" fillId="0" borderId="0" xfId="0" applyNumberFormat="1" applyFont="1" applyFill="1" applyBorder="1"/>
    <xf numFmtId="39" fontId="29" fillId="0" borderId="0" xfId="0" applyNumberFormat="1" applyFont="1" applyFill="1" applyBorder="1" applyAlignment="1">
      <alignment horizontal="center"/>
    </xf>
    <xf numFmtId="39"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center"/>
    </xf>
    <xf numFmtId="39" fontId="30" fillId="0" borderId="0" xfId="0" applyNumberFormat="1" applyFont="1" applyFill="1" applyBorder="1" applyAlignment="1">
      <alignment horizontal="center" vertical="top"/>
    </xf>
    <xf numFmtId="188" fontId="29" fillId="0" borderId="0" xfId="0" applyNumberFormat="1" applyFont="1" applyFill="1" applyAlignment="1">
      <alignment horizontal="right" vertical="top"/>
    </xf>
    <xf numFmtId="0" fontId="159" fillId="0" borderId="0" xfId="0" applyNumberFormat="1" applyFont="1" applyFill="1" applyAlignment="1"/>
    <xf numFmtId="0" fontId="160" fillId="0" borderId="0" xfId="0" applyNumberFormat="1" applyFont="1" applyFill="1" applyAlignment="1">
      <alignment horizontal="left" vertical="top"/>
    </xf>
    <xf numFmtId="0" fontId="159" fillId="0" borderId="0" xfId="0" quotePrefix="1" applyNumberFormat="1" applyFont="1" applyFill="1" applyAlignment="1"/>
    <xf numFmtId="0" fontId="160" fillId="0" borderId="0" xfId="0" applyNumberFormat="1" applyFont="1" applyFill="1" applyAlignment="1">
      <alignment horizontal="center" vertical="top"/>
    </xf>
    <xf numFmtId="0" fontId="160" fillId="0" borderId="0" xfId="0" applyNumberFormat="1" applyFont="1" applyFill="1" applyAlignment="1">
      <alignment horizontal="centerContinuous" vertical="top"/>
    </xf>
    <xf numFmtId="0" fontId="160" fillId="0" borderId="75" xfId="0" applyNumberFormat="1" applyFont="1" applyFill="1" applyBorder="1" applyAlignment="1">
      <alignment horizontal="center"/>
    </xf>
    <xf numFmtId="39" fontId="159" fillId="0" borderId="0" xfId="0" quotePrefix="1" applyNumberFormat="1" applyFont="1" applyFill="1" applyBorder="1" applyAlignment="1"/>
    <xf numFmtId="39" fontId="161" fillId="0" borderId="0" xfId="0" quotePrefix="1" applyNumberFormat="1" applyFont="1" applyFill="1" applyBorder="1" applyAlignment="1"/>
    <xf numFmtId="39" fontId="159" fillId="0" borderId="0" xfId="0" applyNumberFormat="1" applyFont="1" applyFill="1" applyBorder="1" applyAlignment="1"/>
    <xf numFmtId="0" fontId="161" fillId="0" borderId="0" xfId="0" applyNumberFormat="1" applyFont="1" applyFill="1" applyBorder="1" applyAlignment="1"/>
    <xf numFmtId="0" fontId="159" fillId="0" borderId="0" xfId="0" applyNumberFormat="1" applyFont="1" applyFill="1" applyBorder="1" applyAlignment="1"/>
    <xf numFmtId="0" fontId="159" fillId="0" borderId="0" xfId="0" applyNumberFormat="1" applyFont="1" applyFill="1" applyBorder="1" applyAlignment="1">
      <alignment horizontal="left" vertical="top"/>
    </xf>
    <xf numFmtId="42" fontId="159" fillId="0" borderId="0" xfId="0" applyNumberFormat="1" applyFont="1" applyFill="1" applyAlignment="1">
      <alignment horizontal="left" vertical="top"/>
    </xf>
    <xf numFmtId="42" fontId="161" fillId="0" borderId="0" xfId="0" applyNumberFormat="1" applyFont="1" applyFill="1" applyAlignment="1">
      <alignment horizontal="left" vertical="top"/>
    </xf>
    <xf numFmtId="42" fontId="159" fillId="0" borderId="0" xfId="0" applyNumberFormat="1" applyFont="1" applyFill="1"/>
    <xf numFmtId="42" fontId="161" fillId="0" borderId="0" xfId="0" applyNumberFormat="1" applyFont="1" applyFill="1" applyAlignment="1">
      <alignment horizontal="right" vertical="top"/>
    </xf>
    <xf numFmtId="0" fontId="161" fillId="0" borderId="0" xfId="0" applyNumberFormat="1" applyFont="1" applyFill="1" applyAlignment="1">
      <alignment horizontal="right"/>
    </xf>
    <xf numFmtId="41" fontId="161" fillId="0" borderId="0" xfId="0" applyNumberFormat="1" applyFont="1" applyFill="1" applyAlignment="1"/>
    <xf numFmtId="41" fontId="161" fillId="0" borderId="0" xfId="0" applyNumberFormat="1" applyFont="1" applyFill="1" applyAlignment="1">
      <alignment horizontal="center" vertical="top"/>
    </xf>
    <xf numFmtId="0" fontId="159" fillId="0" borderId="0" xfId="0" applyNumberFormat="1" applyFont="1" applyFill="1" applyAlignment="1">
      <alignment horizontal="left" vertical="top"/>
    </xf>
    <xf numFmtId="0" fontId="159" fillId="0" borderId="0" xfId="0" quotePrefix="1" applyNumberFormat="1" applyFont="1" applyFill="1" applyAlignment="1">
      <alignment horizontal="left" vertical="top"/>
    </xf>
    <xf numFmtId="0" fontId="159" fillId="0" borderId="0" xfId="0" quotePrefix="1" applyNumberFormat="1" applyFont="1" applyFill="1" applyBorder="1" applyAlignment="1"/>
    <xf numFmtId="41" fontId="161" fillId="0" borderId="0" xfId="0" applyNumberFormat="1" applyFont="1" applyFill="1" applyBorder="1" applyAlignment="1"/>
    <xf numFmtId="41" fontId="159" fillId="0" borderId="0" xfId="0" applyNumberFormat="1" applyFont="1" applyFill="1" applyAlignment="1"/>
    <xf numFmtId="41" fontId="159" fillId="0" borderId="0" xfId="0" applyNumberFormat="1" applyFont="1" applyFill="1" applyAlignment="1">
      <alignment horizontal="center" vertical="top"/>
    </xf>
    <xf numFmtId="191" fontId="0" fillId="0" borderId="0" xfId="0" applyNumberFormat="1"/>
    <xf numFmtId="0" fontId="161" fillId="0" borderId="0" xfId="0" applyNumberFormat="1" applyFont="1" applyFill="1" applyAlignment="1"/>
    <xf numFmtId="0" fontId="0" fillId="0" borderId="0" xfId="0" applyNumberFormat="1" applyAlignment="1"/>
    <xf numFmtId="0" fontId="160" fillId="0" borderId="0" xfId="0" quotePrefix="1" applyNumberFormat="1" applyFont="1" applyFill="1" applyAlignment="1">
      <alignment horizontal="left" vertical="top"/>
    </xf>
    <xf numFmtId="41" fontId="161" fillId="0" borderId="0" xfId="0" applyNumberFormat="1" applyFont="1"/>
    <xf numFmtId="0" fontId="30" fillId="0" borderId="70" xfId="0" applyNumberFormat="1" applyFont="1" applyBorder="1" applyAlignment="1" applyProtection="1">
      <alignment horizontal="center"/>
    </xf>
    <xf numFmtId="0" fontId="30" fillId="0" borderId="70" xfId="0" applyNumberFormat="1" applyFont="1" applyBorder="1" applyAlignment="1">
      <alignment horizontal="center"/>
    </xf>
    <xf numFmtId="43" fontId="29" fillId="0" borderId="0" xfId="0" applyNumberFormat="1" applyFont="1" applyAlignment="1">
      <alignment horizontal="center"/>
    </xf>
    <xf numFmtId="43" fontId="29" fillId="0" borderId="0" xfId="0" applyNumberFormat="1" applyFont="1" applyAlignment="1">
      <alignment horizontal="right"/>
    </xf>
    <xf numFmtId="43" fontId="0" fillId="0" borderId="0" xfId="0" applyNumberFormat="1" applyAlignment="1">
      <alignment horizontal="right"/>
    </xf>
    <xf numFmtId="164" fontId="29" fillId="0" borderId="0" xfId="2" applyNumberFormat="1" applyFont="1" applyAlignment="1"/>
    <xf numFmtId="164" fontId="26" fillId="0" borderId="20" xfId="2" applyNumberFormat="1" applyFont="1" applyBorder="1" applyAlignment="1"/>
    <xf numFmtId="164" fontId="26" fillId="0" borderId="0" xfId="2" applyNumberFormat="1" applyFont="1" applyFill="1" applyBorder="1" applyAlignment="1"/>
    <xf numFmtId="164" fontId="0" fillId="0" borderId="0" xfId="2" applyNumberFormat="1" applyFont="1" applyBorder="1" applyAlignment="1"/>
    <xf numFmtId="164" fontId="25" fillId="0" borderId="0" xfId="2" applyNumberFormat="1" applyFont="1" applyAlignment="1">
      <alignment horizontal="right"/>
    </xf>
    <xf numFmtId="164" fontId="27" fillId="0" borderId="0" xfId="2" applyNumberFormat="1" applyFont="1" applyAlignment="1"/>
    <xf numFmtId="164" fontId="29" fillId="0" borderId="10" xfId="2" applyNumberFormat="1" applyFont="1" applyBorder="1" applyAlignment="1"/>
    <xf numFmtId="164" fontId="30" fillId="0" borderId="0" xfId="2" applyNumberFormat="1" applyFont="1" applyAlignment="1"/>
    <xf numFmtId="164" fontId="31" fillId="0" borderId="0" xfId="2" applyNumberFormat="1" applyFont="1" applyAlignment="1">
      <alignment horizontal="center"/>
    </xf>
    <xf numFmtId="164" fontId="31" fillId="0" borderId="10" xfId="2" applyNumberFormat="1" applyFont="1" applyBorder="1" applyAlignment="1">
      <alignment horizontal="center"/>
    </xf>
    <xf numFmtId="164" fontId="31" fillId="0" borderId="17" xfId="2" applyNumberFormat="1" applyFont="1" applyBorder="1" applyAlignment="1">
      <alignment horizontal="right"/>
    </xf>
    <xf numFmtId="175" fontId="24" fillId="0" borderId="0" xfId="4" applyNumberFormat="1" applyFont="1" applyFill="1"/>
    <xf numFmtId="164" fontId="51" fillId="0" borderId="0" xfId="2" applyNumberFormat="1" applyFont="1" applyBorder="1" applyAlignment="1"/>
    <xf numFmtId="170" fontId="51" fillId="0" borderId="0" xfId="2" quotePrefix="1" applyNumberFormat="1" applyFont="1" applyAlignment="1"/>
    <xf numFmtId="164" fontId="51" fillId="0" borderId="0" xfId="2" applyNumberFormat="1" applyFont="1" applyBorder="1"/>
    <xf numFmtId="170" fontId="26" fillId="0" borderId="20" xfId="2" applyNumberFormat="1" applyFont="1" applyBorder="1" applyAlignment="1">
      <alignment horizontal="right"/>
    </xf>
    <xf numFmtId="164" fontId="26" fillId="0" borderId="20" xfId="2" applyNumberFormat="1" applyFont="1" applyBorder="1" applyAlignment="1">
      <alignment horizontal="right"/>
    </xf>
    <xf numFmtId="174" fontId="51" fillId="0" borderId="0" xfId="2" applyNumberFormat="1" applyFont="1" applyBorder="1" applyAlignment="1"/>
    <xf numFmtId="170" fontId="29" fillId="0" borderId="0" xfId="2" applyNumberFormat="1" applyFont="1" applyBorder="1" applyAlignment="1"/>
    <xf numFmtId="170" fontId="26" fillId="0" borderId="70" xfId="2" applyNumberFormat="1" applyFont="1" applyBorder="1" applyAlignment="1">
      <alignment horizontal="center"/>
    </xf>
    <xf numFmtId="170" fontId="51" fillId="0" borderId="0" xfId="2" applyNumberFormat="1" applyFont="1" applyFill="1" applyAlignment="1">
      <alignment horizontal="center"/>
    </xf>
    <xf numFmtId="0" fontId="54" fillId="0" borderId="0" xfId="837" applyNumberFormat="1" applyFont="1" applyAlignment="1">
      <alignment horizontal="left"/>
    </xf>
    <xf numFmtId="0" fontId="54" fillId="0" borderId="0" xfId="837" applyNumberFormat="1" applyFont="1" applyFill="1" applyAlignment="1">
      <alignment horizontal="left"/>
    </xf>
    <xf numFmtId="181" fontId="24" fillId="0" borderId="0" xfId="740" applyNumberFormat="1" applyFont="1" applyFill="1" applyAlignment="1">
      <alignment horizontal="center"/>
    </xf>
    <xf numFmtId="43" fontId="24" fillId="0" borderId="0" xfId="0" applyNumberFormat="1" applyFont="1" applyFill="1" applyBorder="1" applyAlignment="1" applyProtection="1"/>
    <xf numFmtId="43" fontId="24" fillId="0" borderId="0" xfId="837" applyNumberFormat="1" applyFont="1" applyFill="1" applyBorder="1" applyAlignment="1" applyProtection="1"/>
    <xf numFmtId="43" fontId="0" fillId="0" borderId="0" xfId="0" applyNumberFormat="1" applyAlignment="1"/>
    <xf numFmtId="43" fontId="24" fillId="0" borderId="70" xfId="837" applyNumberFormat="1" applyFont="1" applyFill="1" applyBorder="1" applyAlignment="1" applyProtection="1">
      <alignment horizontal="right"/>
    </xf>
    <xf numFmtId="43" fontId="24" fillId="0" borderId="70" xfId="837" applyNumberFormat="1" applyFont="1" applyFill="1" applyBorder="1" applyAlignment="1" applyProtection="1"/>
    <xf numFmtId="43" fontId="24" fillId="0" borderId="0" xfId="837" applyNumberFormat="1" applyFont="1" applyFill="1" applyBorder="1" applyAlignment="1" applyProtection="1">
      <alignment horizontal="right"/>
    </xf>
    <xf numFmtId="43" fontId="105" fillId="0" borderId="75" xfId="1" applyNumberFormat="1" applyFont="1" applyFill="1" applyBorder="1" applyAlignment="1"/>
    <xf numFmtId="0" fontId="101" fillId="0" borderId="0" xfId="0" applyNumberFormat="1" applyFont="1" applyAlignment="1">
      <alignment horizontal="center" vertical="top"/>
    </xf>
    <xf numFmtId="0" fontId="0" fillId="0" borderId="0" xfId="0" applyNumberFormat="1" applyFont="1" applyAlignment="1">
      <alignment horizontal="left" vertical="top" wrapText="1" readingOrder="1"/>
    </xf>
    <xf numFmtId="43" fontId="100" fillId="0" borderId="0" xfId="0" applyNumberFormat="1" applyFont="1"/>
    <xf numFmtId="41" fontId="100" fillId="0" borderId="0" xfId="0" applyNumberFormat="1" applyFont="1" applyAlignment="1">
      <alignment horizontal="right" vertical="top"/>
    </xf>
    <xf numFmtId="0" fontId="0" fillId="0" borderId="0" xfId="0" applyNumberFormat="1" applyFont="1" applyFill="1" applyAlignment="1">
      <alignment horizontal="left" vertical="top" wrapText="1" readingOrder="1"/>
    </xf>
    <xf numFmtId="41" fontId="100" fillId="0" borderId="0" xfId="0" applyNumberFormat="1" applyFont="1" applyAlignment="1"/>
    <xf numFmtId="41" fontId="101" fillId="0" borderId="0" xfId="0" applyNumberFormat="1" applyFont="1" applyAlignment="1">
      <alignment horizontal="right" vertical="top"/>
    </xf>
    <xf numFmtId="0" fontId="100" fillId="0" borderId="0" xfId="0" quotePrefix="1" applyNumberFormat="1" applyFont="1" applyAlignment="1"/>
    <xf numFmtId="41" fontId="101" fillId="0" borderId="0" xfId="0" quotePrefix="1" applyNumberFormat="1" applyFont="1" applyAlignment="1">
      <alignment horizontal="right"/>
    </xf>
    <xf numFmtId="0" fontId="100" fillId="0" borderId="0" xfId="0" applyNumberFormat="1" applyFont="1" applyBorder="1" applyAlignment="1"/>
    <xf numFmtId="41" fontId="29" fillId="0" borderId="0" xfId="0" applyNumberFormat="1" applyFont="1" applyBorder="1" applyAlignment="1">
      <alignment horizontal="right"/>
    </xf>
    <xf numFmtId="0" fontId="30" fillId="0" borderId="0" xfId="0" applyNumberFormat="1" applyFont="1" applyFill="1" applyBorder="1" applyAlignment="1">
      <alignment horizontal="center" wrapText="1"/>
    </xf>
    <xf numFmtId="41" fontId="100" fillId="0" borderId="0" xfId="0" applyNumberFormat="1" applyFont="1" applyFill="1" applyBorder="1" applyAlignment="1"/>
    <xf numFmtId="0" fontId="29" fillId="0" borderId="0" xfId="0" applyNumberFormat="1" applyFont="1" applyFill="1" applyBorder="1" applyAlignment="1">
      <alignment horizontal="center" wrapText="1"/>
    </xf>
    <xf numFmtId="0" fontId="101" fillId="0" borderId="0" xfId="0" applyNumberFormat="1" applyFont="1" applyFill="1" applyBorder="1" applyAlignment="1">
      <alignment horizontal="center" wrapText="1"/>
    </xf>
    <xf numFmtId="41" fontId="100" fillId="0" borderId="0" xfId="0" quotePrefix="1" applyNumberFormat="1" applyFont="1" applyFill="1" applyAlignment="1">
      <alignment horizontal="center"/>
    </xf>
    <xf numFmtId="41" fontId="100" fillId="0" borderId="0" xfId="0" quotePrefix="1" applyNumberFormat="1" applyFont="1" applyFill="1" applyAlignment="1"/>
    <xf numFmtId="0" fontId="100" fillId="0" borderId="0" xfId="0" applyNumberFormat="1" applyFont="1" applyFill="1" applyBorder="1" applyAlignment="1">
      <alignment horizontal="center" wrapText="1"/>
    </xf>
    <xf numFmtId="0" fontId="101" fillId="0" borderId="0" xfId="0" applyNumberFormat="1" applyFont="1" applyFill="1" applyBorder="1" applyAlignment="1">
      <alignment horizontal="center"/>
    </xf>
    <xf numFmtId="0" fontId="100" fillId="0" borderId="0" xfId="0" applyNumberFormat="1" applyFont="1" applyFill="1" applyBorder="1" applyAlignment="1"/>
    <xf numFmtId="49" fontId="101" fillId="0" borderId="0" xfId="0" applyNumberFormat="1" applyFont="1"/>
    <xf numFmtId="0" fontId="101" fillId="0" borderId="0" xfId="0" applyNumberFormat="1" applyFont="1" applyBorder="1" applyAlignment="1">
      <alignment horizontal="right"/>
    </xf>
    <xf numFmtId="49" fontId="100" fillId="0" borderId="0" xfId="0" applyNumberFormat="1" applyFont="1" applyAlignment="1">
      <alignment vertical="center" wrapText="1"/>
    </xf>
    <xf numFmtId="49" fontId="29" fillId="0" borderId="0" xfId="0" applyNumberFormat="1" applyFont="1" applyBorder="1" applyAlignment="1">
      <alignment wrapText="1"/>
    </xf>
    <xf numFmtId="49" fontId="100" fillId="0" borderId="0" xfId="0" applyNumberFormat="1" applyFont="1" applyAlignment="1">
      <alignment vertical="top" wrapText="1"/>
    </xf>
    <xf numFmtId="191" fontId="29" fillId="0" borderId="0" xfId="0" applyNumberFormat="1" applyFont="1" applyFill="1" applyAlignment="1">
      <alignment vertical="center"/>
    </xf>
    <xf numFmtId="0" fontId="101" fillId="0" borderId="0" xfId="0" applyNumberFormat="1" applyFont="1" applyAlignment="1">
      <alignment horizontal="center" vertical="top" wrapText="1"/>
    </xf>
    <xf numFmtId="0" fontId="100" fillId="0" borderId="0" xfId="0" applyNumberFormat="1" applyFont="1" applyAlignment="1">
      <alignment horizontal="left" vertical="top" wrapText="1"/>
    </xf>
    <xf numFmtId="0" fontId="100" fillId="0" borderId="0" xfId="0" applyNumberFormat="1" applyFont="1" applyFill="1" applyAlignment="1"/>
    <xf numFmtId="41" fontId="100" fillId="0" borderId="0" xfId="0" quotePrefix="1" applyNumberFormat="1" applyFont="1" applyFill="1" applyAlignment="1">
      <alignment horizontal="right"/>
    </xf>
    <xf numFmtId="0" fontId="100" fillId="0" borderId="0" xfId="0" applyNumberFormat="1" applyFont="1" applyBorder="1"/>
    <xf numFmtId="0" fontId="100" fillId="0" borderId="0" xfId="0" applyNumberFormat="1" applyFont="1" applyFill="1" applyAlignment="1">
      <alignment horizontal="left" vertical="top" wrapText="1"/>
    </xf>
    <xf numFmtId="41" fontId="100" fillId="0" borderId="0" xfId="0" applyNumberFormat="1" applyFont="1" applyFill="1" applyBorder="1"/>
    <xf numFmtId="41" fontId="100" fillId="0" borderId="0" xfId="0" applyNumberFormat="1" applyFont="1" applyFill="1" applyBorder="1" applyAlignment="1">
      <alignment horizontal="right" vertical="top"/>
    </xf>
    <xf numFmtId="0" fontId="100" fillId="0" borderId="0" xfId="0" applyNumberFormat="1" applyFont="1" applyFill="1" applyAlignment="1">
      <alignment horizontal="left" wrapText="1"/>
    </xf>
    <xf numFmtId="0" fontId="100" fillId="0" borderId="0" xfId="0" applyNumberFormat="1" applyFont="1" applyFill="1" applyBorder="1" applyAlignment="1">
      <alignment horizontal="left" vertical="top" wrapText="1"/>
    </xf>
    <xf numFmtId="0" fontId="100" fillId="0" borderId="0" xfId="0" applyNumberFormat="1" applyFont="1" applyFill="1" applyAlignment="1">
      <alignment horizontal="left"/>
    </xf>
    <xf numFmtId="49" fontId="100" fillId="0" borderId="0" xfId="0" applyNumberFormat="1" applyFont="1" applyFill="1" applyAlignment="1">
      <alignment wrapText="1"/>
    </xf>
    <xf numFmtId="41" fontId="100" fillId="0" borderId="0" xfId="0" applyNumberFormat="1" applyFont="1" applyFill="1" applyAlignment="1">
      <alignment horizontal="right" vertical="center"/>
    </xf>
    <xf numFmtId="191" fontId="100" fillId="0" borderId="0" xfId="0" applyNumberFormat="1" applyFont="1" applyFill="1" applyBorder="1" applyAlignment="1">
      <alignment vertical="center"/>
    </xf>
    <xf numFmtId="0" fontId="101" fillId="0" borderId="0" xfId="0" applyNumberFormat="1" applyFont="1" applyFill="1" applyAlignment="1">
      <alignment horizontal="center"/>
    </xf>
    <xf numFmtId="0" fontId="29" fillId="0" borderId="0" xfId="0" applyNumberFormat="1" applyFont="1" applyBorder="1" applyAlignment="1">
      <alignment horizontal="left"/>
    </xf>
    <xf numFmtId="0" fontId="139" fillId="0" borderId="0" xfId="8" applyFont="1" applyAlignment="1">
      <alignment horizontal="center"/>
    </xf>
    <xf numFmtId="174" fontId="52" fillId="0" borderId="17" xfId="2" applyNumberFormat="1" applyFont="1" applyBorder="1" applyAlignment="1"/>
    <xf numFmtId="170" fontId="26" fillId="0" borderId="76" xfId="2" applyNumberFormat="1" applyFont="1" applyFill="1" applyBorder="1" applyAlignment="1"/>
    <xf numFmtId="170" fontId="0" fillId="0" borderId="29" xfId="2" applyNumberFormat="1" applyFont="1" applyFill="1" applyBorder="1" applyAlignment="1"/>
    <xf numFmtId="42" fontId="24" fillId="0" borderId="0" xfId="0" applyNumberFormat="1" applyFont="1" applyBorder="1" applyAlignment="1"/>
    <xf numFmtId="42" fontId="24" fillId="0" borderId="0" xfId="0" quotePrefix="1" applyNumberFormat="1" applyFont="1" applyBorder="1" applyAlignment="1">
      <alignment horizontal="right"/>
    </xf>
    <xf numFmtId="42" fontId="24" fillId="0" borderId="0" xfId="0" applyNumberFormat="1" applyFont="1" applyBorder="1" applyAlignment="1" applyProtection="1">
      <protection locked="0"/>
    </xf>
    <xf numFmtId="41" fontId="24" fillId="0" borderId="0" xfId="0" quotePrefix="1" applyNumberFormat="1" applyFont="1" applyBorder="1" applyAlignment="1">
      <alignment horizontal="right"/>
    </xf>
    <xf numFmtId="41" fontId="24" fillId="0" borderId="0" xfId="0" applyNumberFormat="1" applyFont="1" applyBorder="1" applyAlignment="1"/>
    <xf numFmtId="41" fontId="24" fillId="0" borderId="0" xfId="0" applyNumberFormat="1" applyFont="1" applyBorder="1" applyAlignment="1" applyProtection="1">
      <protection locked="0"/>
    </xf>
    <xf numFmtId="41" fontId="24" fillId="0" borderId="0" xfId="0" quotePrefix="1" applyNumberFormat="1" applyFont="1" applyBorder="1" applyAlignment="1">
      <alignment horizontal="center"/>
    </xf>
    <xf numFmtId="41" fontId="24" fillId="0" borderId="0" xfId="0" quotePrefix="1" applyNumberFormat="1" applyFont="1" applyBorder="1" applyAlignment="1"/>
    <xf numFmtId="41" fontId="24" fillId="0" borderId="0" xfId="0" applyNumberFormat="1" applyFont="1" applyBorder="1" applyAlignment="1">
      <alignment horizontal="center"/>
    </xf>
    <xf numFmtId="41" fontId="24" fillId="0" borderId="0" xfId="0" applyNumberFormat="1" applyFont="1" applyBorder="1" applyAlignment="1">
      <alignment horizontal="right"/>
    </xf>
    <xf numFmtId="41" fontId="24" fillId="0" borderId="70" xfId="0" quotePrefix="1" applyNumberFormat="1" applyFont="1" applyBorder="1" applyAlignment="1">
      <alignment horizontal="right"/>
    </xf>
    <xf numFmtId="41" fontId="24" fillId="0" borderId="70" xfId="0" quotePrefix="1" applyNumberFormat="1" applyFont="1" applyBorder="1" applyAlignment="1">
      <alignment horizontal="center"/>
    </xf>
    <xf numFmtId="41" fontId="24" fillId="0" borderId="0" xfId="0" applyNumberFormat="1" applyFont="1" applyBorder="1" applyAlignment="1" applyProtection="1">
      <alignment horizontal="right"/>
      <protection locked="0"/>
    </xf>
    <xf numFmtId="41" fontId="24" fillId="0" borderId="0" xfId="739" applyNumberFormat="1" applyFont="1" applyBorder="1" applyAlignment="1" applyProtection="1">
      <protection locked="0"/>
    </xf>
    <xf numFmtId="42" fontId="24" fillId="0" borderId="0" xfId="739" applyNumberFormat="1" applyFont="1" applyBorder="1" applyAlignment="1" applyProtection="1">
      <protection locked="0"/>
    </xf>
    <xf numFmtId="41" fontId="31" fillId="0" borderId="16" xfId="739" applyNumberFormat="1" applyFont="1" applyBorder="1" applyAlignment="1"/>
    <xf numFmtId="41" fontId="31" fillId="0" borderId="16" xfId="739" quotePrefix="1" applyNumberFormat="1" applyFont="1" applyBorder="1" applyAlignment="1">
      <alignment horizontal="center"/>
    </xf>
    <xf numFmtId="174" fontId="31" fillId="0" borderId="50" xfId="2" applyNumberFormat="1" applyFont="1" applyFill="1" applyBorder="1" applyAlignment="1">
      <alignment horizontal="right"/>
    </xf>
    <xf numFmtId="169" fontId="52" fillId="0" borderId="0" xfId="2" applyNumberFormat="1" applyFont="1" applyFill="1" applyBorder="1" applyAlignment="1"/>
    <xf numFmtId="170" fontId="26" fillId="0" borderId="70" xfId="2" quotePrefix="1" applyNumberFormat="1" applyFont="1" applyBorder="1" applyAlignment="1">
      <alignment horizontal="center"/>
    </xf>
    <xf numFmtId="174" fontId="31" fillId="0" borderId="77" xfId="2" applyNumberFormat="1" applyFont="1" applyFill="1" applyBorder="1" applyAlignment="1"/>
    <xf numFmtId="170" fontId="26" fillId="0" borderId="29" xfId="2" applyNumberFormat="1" applyFont="1" applyBorder="1" applyAlignment="1"/>
    <xf numFmtId="170" fontId="35" fillId="0" borderId="0" xfId="2" applyNumberFormat="1" applyFont="1" applyBorder="1" applyAlignment="1"/>
    <xf numFmtId="170" fontId="35" fillId="0" borderId="22" xfId="2" applyNumberFormat="1" applyFont="1" applyBorder="1" applyAlignment="1"/>
    <xf numFmtId="170" fontId="26" fillId="0" borderId="76" xfId="2" applyNumberFormat="1" applyFont="1" applyBorder="1" applyAlignment="1"/>
    <xf numFmtId="0" fontId="168" fillId="0" borderId="0" xfId="0" applyNumberFormat="1" applyFont="1" applyFill="1" applyAlignment="1">
      <alignment horizontal="left" wrapText="1" readingOrder="1"/>
    </xf>
    <xf numFmtId="4" fontId="170" fillId="0" borderId="0" xfId="0" applyNumberFormat="1" applyFont="1" applyFill="1" applyAlignment="1">
      <alignment horizontal="right" wrapText="1" readingOrder="1"/>
    </xf>
    <xf numFmtId="0" fontId="100" fillId="0" borderId="0" xfId="0" applyNumberFormat="1" applyFont="1" applyAlignment="1"/>
    <xf numFmtId="4" fontId="100" fillId="0" borderId="0" xfId="0" applyNumberFormat="1" applyFont="1" applyFill="1" applyAlignment="1"/>
    <xf numFmtId="191" fontId="29" fillId="0" borderId="0" xfId="0" applyNumberFormat="1" applyFont="1" applyAlignment="1">
      <alignment vertical="center"/>
    </xf>
    <xf numFmtId="191" fontId="169" fillId="0" borderId="0" xfId="0" applyNumberFormat="1" applyFont="1" applyAlignment="1">
      <alignment vertical="center"/>
    </xf>
    <xf numFmtId="0" fontId="171" fillId="0" borderId="0" xfId="0" applyNumberFormat="1" applyFont="1" applyFill="1" applyAlignment="1"/>
    <xf numFmtId="42" fontId="101" fillId="0" borderId="0" xfId="0" applyNumberFormat="1" applyFont="1" applyFill="1" applyBorder="1" applyAlignment="1">
      <alignment horizontal="center"/>
    </xf>
    <xf numFmtId="0" fontId="100" fillId="0" borderId="0" xfId="0" applyNumberFormat="1" applyFont="1" applyFill="1" applyAlignment="1">
      <alignment vertical="top"/>
    </xf>
    <xf numFmtId="0" fontId="54" fillId="0" borderId="0" xfId="837" quotePrefix="1" applyNumberFormat="1" applyFont="1" applyFill="1" applyAlignment="1"/>
    <xf numFmtId="43" fontId="29" fillId="0" borderId="0" xfId="0" applyNumberFormat="1" applyFont="1" applyFill="1"/>
    <xf numFmtId="43" fontId="29" fillId="0" borderId="0" xfId="0" applyNumberFormat="1" applyFont="1" applyFill="1" applyAlignment="1"/>
    <xf numFmtId="44" fontId="29" fillId="0" borderId="0" xfId="0" applyNumberFormat="1" applyFont="1" applyFill="1" applyAlignment="1">
      <alignment horizontal="right"/>
    </xf>
    <xf numFmtId="165" fontId="172" fillId="0" borderId="0" xfId="841" applyNumberFormat="1" applyFont="1" applyAlignment="1" applyProtection="1">
      <protection locked="0"/>
    </xf>
    <xf numFmtId="191" fontId="173" fillId="0" borderId="0" xfId="11" applyNumberFormat="1" applyFont="1" applyAlignment="1">
      <alignment horizontal="right"/>
    </xf>
    <xf numFmtId="41" fontId="100" fillId="0" borderId="0" xfId="0" applyNumberFormat="1" applyFont="1" applyFill="1" applyBorder="1" applyAlignment="1">
      <alignment horizontal="right" vertical="center"/>
    </xf>
    <xf numFmtId="41" fontId="100" fillId="0" borderId="0" xfId="0" applyNumberFormat="1" applyFont="1" applyBorder="1"/>
    <xf numFmtId="41" fontId="100" fillId="0" borderId="0" xfId="0" quotePrefix="1" applyNumberFormat="1" applyFont="1" applyFill="1" applyBorder="1" applyAlignment="1">
      <alignment horizontal="center"/>
    </xf>
    <xf numFmtId="42" fontId="160" fillId="0" borderId="36" xfId="0" applyNumberFormat="1" applyFont="1" applyFill="1" applyBorder="1" applyAlignment="1">
      <alignment horizontal="right" vertical="top"/>
    </xf>
    <xf numFmtId="42" fontId="160" fillId="0" borderId="0" xfId="0" applyNumberFormat="1" applyFont="1" applyFill="1" applyAlignment="1">
      <alignment horizontal="right" vertical="top"/>
    </xf>
    <xf numFmtId="42" fontId="160" fillId="0" borderId="0" xfId="0" applyNumberFormat="1" applyFont="1" applyFill="1" applyAlignment="1">
      <alignment horizontal="right"/>
    </xf>
    <xf numFmtId="42" fontId="160" fillId="0" borderId="0" xfId="0" applyNumberFormat="1" applyFont="1" applyFill="1" applyBorder="1" applyAlignment="1">
      <alignment horizontal="right"/>
    </xf>
    <xf numFmtId="0" fontId="54" fillId="0" borderId="0" xfId="0" applyNumberFormat="1" applyFont="1" applyFill="1" applyAlignment="1">
      <alignment horizontal="left" vertical="top"/>
    </xf>
    <xf numFmtId="178" fontId="54" fillId="0" borderId="0" xfId="740" applyNumberFormat="1" applyFont="1" applyAlignment="1"/>
    <xf numFmtId="178" fontId="54" fillId="0" borderId="0" xfId="740" quotePrefix="1" applyNumberFormat="1" applyFont="1" applyAlignment="1">
      <alignment horizontal="left"/>
    </xf>
    <xf numFmtId="178" fontId="54" fillId="0" borderId="0" xfId="740" quotePrefix="1" applyNumberFormat="1" applyFont="1" applyAlignment="1">
      <alignment horizontal="right"/>
    </xf>
    <xf numFmtId="0" fontId="54" fillId="0" borderId="0" xfId="0" applyNumberFormat="1" applyFont="1" applyFill="1" applyAlignment="1">
      <alignment horizontal="right" vertical="top"/>
    </xf>
    <xf numFmtId="0" fontId="24" fillId="0" borderId="0" xfId="17" applyNumberFormat="1" applyFont="1" applyAlignment="1"/>
    <xf numFmtId="4" fontId="31" fillId="0" borderId="53" xfId="1029" applyNumberFormat="1" applyFont="1" applyBorder="1" applyAlignment="1"/>
    <xf numFmtId="187" fontId="31" fillId="0" borderId="53" xfId="0" applyNumberFormat="1" applyFont="1" applyBorder="1" applyAlignment="1" applyProtection="1">
      <alignment horizontal="center"/>
      <protection locked="0"/>
    </xf>
    <xf numFmtId="39" fontId="31" fillId="0" borderId="53" xfId="0" applyNumberFormat="1" applyFont="1" applyBorder="1" applyAlignment="1">
      <alignment horizontal="center"/>
    </xf>
    <xf numFmtId="4" fontId="0" fillId="0" borderId="0" xfId="0" applyNumberFormat="1" applyAlignment="1" applyProtection="1">
      <alignment horizontal="right"/>
      <protection locked="0"/>
    </xf>
    <xf numFmtId="39" fontId="31" fillId="0" borderId="0" xfId="0" applyNumberFormat="1" applyFont="1" applyAlignment="1">
      <alignment horizontal="center"/>
    </xf>
    <xf numFmtId="0" fontId="91" fillId="0" borderId="0" xfId="0" applyNumberFormat="1" applyFont="1" applyBorder="1"/>
    <xf numFmtId="0" fontId="91" fillId="0" borderId="0" xfId="0" applyNumberFormat="1" applyFont="1" applyBorder="1" applyAlignment="1" applyProtection="1"/>
    <xf numFmtId="164" fontId="31" fillId="0" borderId="0" xfId="0" applyFont="1" applyAlignment="1" applyProtection="1">
      <alignment horizontal="right"/>
      <protection locked="0"/>
    </xf>
    <xf numFmtId="164" fontId="0" fillId="0" borderId="0" xfId="0" applyProtection="1">
      <protection locked="0"/>
    </xf>
    <xf numFmtId="164" fontId="31" fillId="0" borderId="0" xfId="0" applyFont="1" applyAlignment="1">
      <alignment horizontal="right"/>
    </xf>
    <xf numFmtId="43" fontId="0" fillId="0" borderId="0" xfId="0" applyNumberFormat="1" applyAlignment="1" applyProtection="1">
      <alignment horizontal="right"/>
      <protection locked="0"/>
    </xf>
    <xf numFmtId="4" fontId="24" fillId="0" borderId="0" xfId="0" applyNumberFormat="1" applyFont="1" applyAlignment="1">
      <alignment horizontal="center"/>
    </xf>
    <xf numFmtId="0" fontId="115" fillId="0" borderId="0" xfId="1029" quotePrefix="1" applyNumberFormat="1" applyFont="1" applyAlignment="1">
      <alignment horizontal="left"/>
    </xf>
    <xf numFmtId="1" fontId="24" fillId="0" borderId="0" xfId="1029" quotePrefix="1" applyNumberFormat="1" applyFont="1" applyAlignment="1"/>
    <xf numFmtId="4" fontId="31" fillId="0" borderId="0" xfId="0" applyNumberFormat="1" applyFont="1"/>
    <xf numFmtId="43" fontId="31" fillId="0" borderId="36" xfId="740" applyNumberFormat="1" applyFont="1" applyFill="1" applyBorder="1" applyAlignment="1" applyProtection="1">
      <alignment horizontal="right"/>
      <protection locked="0"/>
    </xf>
    <xf numFmtId="0" fontId="87" fillId="0" borderId="0" xfId="0" applyNumberFormat="1" applyFont="1"/>
    <xf numFmtId="0" fontId="87" fillId="0" borderId="0" xfId="1029" quotePrefix="1" applyNumberFormat="1" applyFont="1" applyFill="1" applyBorder="1" applyAlignment="1"/>
    <xf numFmtId="43" fontId="24" fillId="0" borderId="0" xfId="1029" applyNumberFormat="1" applyFont="1" applyBorder="1" applyAlignment="1" applyProtection="1">
      <alignment horizontal="right"/>
      <protection locked="0"/>
    </xf>
    <xf numFmtId="43" fontId="24" fillId="0" borderId="0" xfId="1029" applyNumberFormat="1" applyFont="1" applyBorder="1" applyAlignment="1" applyProtection="1">
      <alignment horizontal="right"/>
    </xf>
    <xf numFmtId="164" fontId="24" fillId="0" borderId="0" xfId="0" applyFont="1" applyProtection="1"/>
    <xf numFmtId="4" fontId="31" fillId="36" borderId="60" xfId="0" applyNumberFormat="1" applyFont="1" applyFill="1" applyBorder="1" applyAlignment="1">
      <alignment horizontal="center"/>
    </xf>
    <xf numFmtId="4" fontId="31" fillId="0" borderId="0" xfId="0" applyNumberFormat="1" applyFont="1" applyAlignment="1">
      <alignment horizontal="center"/>
    </xf>
    <xf numFmtId="43" fontId="31" fillId="0" borderId="0" xfId="0" applyNumberFormat="1" applyFont="1" applyAlignment="1">
      <alignment horizontal="right"/>
    </xf>
    <xf numFmtId="1" fontId="24" fillId="0" borderId="0" xfId="0" quotePrefix="1" applyNumberFormat="1" applyFont="1" applyAlignment="1">
      <alignment horizontal="center"/>
    </xf>
    <xf numFmtId="43" fontId="24" fillId="0" borderId="0" xfId="0" applyNumberFormat="1" applyFont="1" applyAlignment="1" applyProtection="1">
      <alignment horizontal="right"/>
      <protection locked="0"/>
    </xf>
    <xf numFmtId="4" fontId="24" fillId="0" borderId="0" xfId="0" applyNumberFormat="1" applyFont="1"/>
    <xf numFmtId="0" fontId="115" fillId="0" borderId="0" xfId="1029" quotePrefix="1" applyNumberFormat="1" applyFont="1" applyBorder="1" applyAlignment="1">
      <alignment horizontal="left"/>
    </xf>
    <xf numFmtId="0" fontId="87" fillId="0" borderId="0" xfId="1029" quotePrefix="1" applyNumberFormat="1" applyFont="1" applyAlignment="1"/>
    <xf numFmtId="4" fontId="24" fillId="0" borderId="0" xfId="1029" quotePrefix="1" applyNumberFormat="1" applyFont="1" applyBorder="1" applyAlignment="1">
      <alignment horizontal="right"/>
    </xf>
    <xf numFmtId="43" fontId="24" fillId="0" borderId="0" xfId="740" applyNumberFormat="1" applyFont="1" applyFill="1" applyAlignment="1" applyProtection="1">
      <alignment horizontal="right"/>
    </xf>
    <xf numFmtId="43" fontId="31" fillId="0" borderId="0" xfId="740" applyNumberFormat="1" applyFont="1" applyFill="1" applyAlignment="1" applyProtection="1">
      <alignment horizontal="right"/>
    </xf>
    <xf numFmtId="4" fontId="24" fillId="0" borderId="0" xfId="1029" quotePrefix="1" applyNumberFormat="1" applyFont="1" applyAlignment="1">
      <alignment horizontal="center"/>
    </xf>
    <xf numFmtId="4" fontId="24" fillId="0" borderId="0" xfId="1029" applyNumberFormat="1" applyFont="1" applyBorder="1" applyAlignment="1">
      <alignment horizontal="centerContinuous"/>
    </xf>
    <xf numFmtId="37" fontId="31" fillId="0" borderId="0" xfId="1029" applyNumberFormat="1" applyFont="1" applyBorder="1" applyAlignment="1">
      <alignment horizontal="center"/>
    </xf>
    <xf numFmtId="4" fontId="24" fillId="0" borderId="0" xfId="0" applyNumberFormat="1" applyFont="1" applyAlignment="1">
      <alignment horizontal="left"/>
    </xf>
    <xf numFmtId="1" fontId="24" fillId="0" borderId="0" xfId="1029" quotePrefix="1" applyNumberFormat="1" applyFont="1" applyFill="1" applyBorder="1" applyAlignment="1">
      <alignment horizontal="center"/>
    </xf>
    <xf numFmtId="43" fontId="31" fillId="0" borderId="36" xfId="740" applyNumberFormat="1" applyFont="1" applyFill="1" applyBorder="1" applyAlignment="1" applyProtection="1">
      <alignment horizontal="right"/>
    </xf>
    <xf numFmtId="43" fontId="31" fillId="0" borderId="36" xfId="0" applyNumberFormat="1" applyFont="1" applyBorder="1" applyAlignment="1">
      <alignment horizontal="right"/>
    </xf>
    <xf numFmtId="43" fontId="31" fillId="0" borderId="0" xfId="740" applyNumberFormat="1" applyFont="1" applyFill="1" applyAlignment="1" applyProtection="1">
      <alignment horizontal="right"/>
      <protection locked="0"/>
    </xf>
    <xf numFmtId="43" fontId="31" fillId="0" borderId="0" xfId="0" applyNumberFormat="1" applyFont="1" applyAlignment="1" applyProtection="1">
      <alignment horizontal="right"/>
      <protection locked="0"/>
    </xf>
    <xf numFmtId="43" fontId="24" fillId="0" borderId="0" xfId="740" applyNumberFormat="1" applyFont="1" applyFill="1" applyAlignment="1" applyProtection="1"/>
    <xf numFmtId="164" fontId="24" fillId="0" borderId="0" xfId="0" applyFont="1" applyProtection="1">
      <protection locked="0"/>
    </xf>
    <xf numFmtId="4" fontId="24" fillId="0" borderId="0" xfId="1029" applyNumberFormat="1" applyFont="1" applyFill="1" applyBorder="1" applyAlignment="1">
      <alignment horizontal="right"/>
    </xf>
    <xf numFmtId="43" fontId="24" fillId="0" borderId="0" xfId="0" applyNumberFormat="1" applyFont="1" applyAlignment="1">
      <alignment horizontal="right"/>
    </xf>
    <xf numFmtId="4" fontId="24" fillId="0" borderId="0" xfId="1029" quotePrefix="1" applyNumberFormat="1" applyFont="1" applyFill="1" applyAlignment="1">
      <alignment horizontal="left"/>
    </xf>
    <xf numFmtId="1" fontId="31" fillId="0" borderId="0" xfId="1029" quotePrefix="1" applyNumberFormat="1" applyFont="1" applyAlignment="1"/>
    <xf numFmtId="0" fontId="87" fillId="0" borderId="0" xfId="1029" applyNumberFormat="1" applyFont="1" applyBorder="1" applyAlignment="1"/>
    <xf numFmtId="0" fontId="31" fillId="0" borderId="0" xfId="1029" applyNumberFormat="1" applyFont="1" applyBorder="1" applyAlignment="1">
      <alignment horizontal="center"/>
    </xf>
    <xf numFmtId="0" fontId="91" fillId="0" borderId="0" xfId="0" applyNumberFormat="1" applyFont="1" applyAlignment="1"/>
    <xf numFmtId="44" fontId="31" fillId="0" borderId="36" xfId="740" applyNumberFormat="1" applyFont="1" applyFill="1" applyBorder="1" applyAlignment="1" applyProtection="1">
      <alignment horizontal="right"/>
      <protection locked="0"/>
    </xf>
    <xf numFmtId="0" fontId="91" fillId="0" borderId="0" xfId="0" applyNumberFormat="1" applyFont="1"/>
    <xf numFmtId="0" fontId="87" fillId="0" borderId="0" xfId="740" applyNumberFormat="1" applyFont="1" applyFill="1" applyAlignment="1" applyProtection="1"/>
    <xf numFmtId="4" fontId="31" fillId="0" borderId="0" xfId="740" applyNumberFormat="1" applyFont="1" applyFill="1" applyAlignment="1" applyProtection="1">
      <alignment horizontal="left"/>
    </xf>
    <xf numFmtId="164" fontId="24" fillId="0" borderId="0" xfId="740" applyNumberFormat="1" applyFont="1" applyFill="1" applyAlignment="1" applyProtection="1"/>
    <xf numFmtId="0" fontId="114" fillId="0" borderId="0" xfId="1029" quotePrefix="1" applyNumberFormat="1" applyFont="1" applyAlignment="1"/>
    <xf numFmtId="164" fontId="87" fillId="0" borderId="0" xfId="740" applyNumberFormat="1" applyFont="1" applyFill="1" applyAlignment="1" applyProtection="1"/>
    <xf numFmtId="7" fontId="31" fillId="0" borderId="0" xfId="740" applyNumberFormat="1" applyFont="1" applyFill="1" applyAlignment="1" applyProtection="1">
      <alignment horizontal="right"/>
      <protection locked="0"/>
    </xf>
    <xf numFmtId="7" fontId="31" fillId="0" borderId="0" xfId="0" applyNumberFormat="1" applyFont="1" applyAlignment="1" applyProtection="1">
      <alignment horizontal="right"/>
      <protection locked="0"/>
    </xf>
    <xf numFmtId="37" fontId="31" fillId="0" borderId="0" xfId="1029" applyNumberFormat="1" applyFont="1" applyAlignment="1">
      <alignment horizontal="right"/>
    </xf>
    <xf numFmtId="4" fontId="31" fillId="0" borderId="0" xfId="1029" applyNumberFormat="1" applyFont="1" applyBorder="1" applyAlignment="1" applyProtection="1">
      <alignment horizontal="left"/>
    </xf>
    <xf numFmtId="37" fontId="31" fillId="0" borderId="0" xfId="1029"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7" fillId="0" borderId="0" xfId="1029" applyNumberFormat="1" applyFont="1" applyBorder="1" applyAlignment="1" applyProtection="1"/>
    <xf numFmtId="164" fontId="87" fillId="0" borderId="0" xfId="0" applyNumberFormat="1" applyFont="1" applyAlignment="1"/>
    <xf numFmtId="4" fontId="91" fillId="0" borderId="0" xfId="0" applyNumberFormat="1" applyFont="1" applyAlignment="1">
      <alignment horizontal="left" vertical="top"/>
    </xf>
    <xf numFmtId="37" fontId="31" fillId="0" borderId="0" xfId="0" applyNumberFormat="1" applyFont="1" applyAlignment="1">
      <alignment horizontal="right" vertical="top"/>
    </xf>
    <xf numFmtId="37" fontId="31" fillId="0" borderId="0" xfId="0" applyNumberFormat="1" applyFont="1" applyBorder="1" applyAlignment="1">
      <alignment horizontal="right" vertical="top"/>
    </xf>
    <xf numFmtId="4" fontId="31" fillId="0" borderId="0" xfId="0" applyNumberFormat="1" applyFont="1" applyAlignment="1">
      <alignment horizontal="left" vertical="top"/>
    </xf>
    <xf numFmtId="4" fontId="31" fillId="0" borderId="0" xfId="0" applyNumberFormat="1" applyFont="1" applyBorder="1" applyAlignment="1">
      <alignment horizontal="left" vertical="top"/>
    </xf>
    <xf numFmtId="164" fontId="87" fillId="0" borderId="0" xfId="0" applyNumberFormat="1" applyFont="1"/>
    <xf numFmtId="164" fontId="87" fillId="0" borderId="0" xfId="0" applyNumberFormat="1" applyFont="1" applyBorder="1"/>
    <xf numFmtId="4" fontId="31" fillId="0" borderId="0" xfId="1029" applyNumberFormat="1" applyFont="1" applyFill="1" applyBorder="1" applyAlignment="1">
      <alignment horizontal="left"/>
    </xf>
    <xf numFmtId="164" fontId="24" fillId="0" borderId="0" xfId="0" applyNumberFormat="1" applyFont="1" applyAlignment="1"/>
    <xf numFmtId="164" fontId="24" fillId="0" borderId="0" xfId="0" applyNumberFormat="1" applyFont="1" applyBorder="1" applyAlignment="1"/>
    <xf numFmtId="4" fontId="91" fillId="0" borderId="0" xfId="0" applyNumberFormat="1" applyFont="1" applyBorder="1" applyAlignment="1" applyProtection="1">
      <alignment horizontal="left"/>
    </xf>
    <xf numFmtId="37" fontId="91" fillId="0" borderId="0" xfId="0" applyNumberFormat="1" applyFont="1" applyBorder="1" applyAlignment="1" applyProtection="1">
      <alignment horizontal="right"/>
    </xf>
    <xf numFmtId="164" fontId="87" fillId="0" borderId="0" xfId="0" applyNumberFormat="1" applyFont="1" applyBorder="1" applyAlignment="1" applyProtection="1"/>
    <xf numFmtId="37" fontId="91" fillId="0" borderId="0" xfId="0" applyNumberFormat="1" applyFont="1" applyAlignment="1">
      <alignment horizontal="right" vertical="top"/>
    </xf>
    <xf numFmtId="164" fontId="24" fillId="0" borderId="0" xfId="0" applyNumberFormat="1" applyFont="1"/>
    <xf numFmtId="37" fontId="31" fillId="0" borderId="0" xfId="842" applyNumberFormat="1" applyFont="1" applyAlignment="1">
      <alignment horizontal="right"/>
    </xf>
    <xf numFmtId="0" fontId="1" fillId="0" borderId="0" xfId="0" applyNumberFormat="1" applyFont="1"/>
    <xf numFmtId="0" fontId="1" fillId="0" borderId="0" xfId="0" applyNumberFormat="1" applyFont="1" applyAlignment="1"/>
    <xf numFmtId="0" fontId="136" fillId="0" borderId="0" xfId="0" applyNumberFormat="1" applyFont="1"/>
    <xf numFmtId="191" fontId="29" fillId="0" borderId="0" xfId="0" applyNumberFormat="1" applyFont="1" applyFill="1"/>
    <xf numFmtId="191" fontId="29" fillId="0" borderId="0" xfId="0" applyNumberFormat="1" applyFont="1" applyFill="1" applyAlignment="1"/>
    <xf numFmtId="191" fontId="29" fillId="0" borderId="0" xfId="0" applyNumberFormat="1" applyFont="1" applyFill="1" applyBorder="1" applyAlignment="1"/>
    <xf numFmtId="191" fontId="30" fillId="0" borderId="0" xfId="828" applyNumberFormat="1" applyFont="1" applyBorder="1" applyAlignment="1">
      <alignment horizontal="center" wrapText="1"/>
    </xf>
    <xf numFmtId="191" fontId="29" fillId="0" borderId="0" xfId="828" applyNumberFormat="1" applyFont="1" applyBorder="1" applyAlignment="1">
      <alignment horizontal="center" wrapText="1"/>
    </xf>
    <xf numFmtId="191" fontId="29" fillId="0" borderId="0" xfId="0" applyNumberFormat="1" applyFont="1" applyBorder="1"/>
    <xf numFmtId="191" fontId="100" fillId="0" borderId="0" xfId="0" applyNumberFormat="1" applyFont="1"/>
    <xf numFmtId="191" fontId="29" fillId="0" borderId="0" xfId="0" applyNumberFormat="1" applyFont="1" applyFill="1" applyBorder="1" applyAlignment="1">
      <alignment vertical="center"/>
    </xf>
    <xf numFmtId="191" fontId="30" fillId="0" borderId="0" xfId="0" applyNumberFormat="1" applyFont="1" applyFill="1" applyBorder="1" applyAlignment="1">
      <alignment horizontal="center"/>
    </xf>
    <xf numFmtId="191" fontId="30" fillId="0" borderId="0" xfId="0" applyNumberFormat="1" applyFont="1" applyFill="1" applyAlignment="1">
      <alignment horizontal="center"/>
    </xf>
    <xf numFmtId="191" fontId="168" fillId="0" borderId="0" xfId="0" applyNumberFormat="1" applyFont="1"/>
    <xf numFmtId="191" fontId="101" fillId="0" borderId="0" xfId="0" applyNumberFormat="1" applyFont="1" applyAlignment="1">
      <alignment horizontal="center" vertical="top"/>
    </xf>
    <xf numFmtId="191" fontId="100" fillId="0" borderId="0" xfId="0" applyNumberFormat="1" applyFont="1" applyAlignment="1"/>
    <xf numFmtId="191" fontId="169" fillId="0" borderId="0" xfId="0" applyNumberFormat="1" applyFont="1"/>
    <xf numFmtId="191" fontId="29" fillId="0" borderId="0" xfId="0" applyNumberFormat="1" applyFont="1" applyAlignment="1"/>
    <xf numFmtId="191" fontId="29" fillId="0" borderId="0" xfId="0" applyNumberFormat="1" applyFont="1" applyFill="1" applyBorder="1"/>
    <xf numFmtId="191" fontId="100" fillId="0" borderId="0" xfId="0" applyNumberFormat="1" applyFont="1" applyFill="1" applyBorder="1"/>
    <xf numFmtId="191" fontId="101" fillId="0" borderId="20" xfId="0" applyNumberFormat="1" applyFont="1" applyBorder="1" applyAlignment="1">
      <alignment horizontal="right"/>
    </xf>
    <xf numFmtId="42" fontId="101" fillId="0" borderId="0" xfId="0" applyNumberFormat="1" applyFont="1" applyFill="1" applyBorder="1" applyAlignment="1">
      <alignment horizontal="right"/>
    </xf>
    <xf numFmtId="0" fontId="29" fillId="0" borderId="0" xfId="0" applyNumberFormat="1" applyFont="1" applyFill="1" applyBorder="1" applyAlignment="1">
      <alignment horizontal="left" vertical="top" wrapText="1"/>
    </xf>
    <xf numFmtId="41" fontId="100" fillId="0" borderId="0" xfId="0" applyNumberFormat="1" applyFont="1" applyBorder="1" applyAlignment="1">
      <alignment horizontal="right"/>
    </xf>
    <xf numFmtId="43" fontId="31" fillId="0" borderId="0" xfId="1029" applyNumberFormat="1" applyFont="1" applyBorder="1" applyAlignment="1" applyProtection="1">
      <alignment horizontal="right"/>
      <protection locked="0"/>
    </xf>
    <xf numFmtId="43" fontId="31" fillId="0" borderId="0" xfId="0" applyNumberFormat="1" applyFont="1" applyBorder="1" applyAlignment="1" applyProtection="1">
      <alignment horizontal="right"/>
      <protection locked="0"/>
    </xf>
    <xf numFmtId="43" fontId="31" fillId="0" borderId="0" xfId="0" applyNumberFormat="1" applyFont="1" applyBorder="1" applyAlignment="1">
      <alignment horizontal="right"/>
    </xf>
    <xf numFmtId="0" fontId="150" fillId="0" borderId="0" xfId="1029" quotePrefix="1" applyNumberFormat="1" applyFont="1" applyAlignment="1">
      <alignment horizontal="right"/>
    </xf>
    <xf numFmtId="0" fontId="174" fillId="0" borderId="0" xfId="2" applyNumberFormat="1" applyFont="1" applyAlignment="1"/>
    <xf numFmtId="0" fontId="174" fillId="0" borderId="0" xfId="2" quotePrefix="1" applyNumberFormat="1" applyFont="1" applyAlignment="1">
      <alignment horizontal="left"/>
    </xf>
    <xf numFmtId="166" fontId="24" fillId="0" borderId="0" xfId="2" applyNumberFormat="1" applyFont="1" applyAlignment="1"/>
    <xf numFmtId="165" fontId="55" fillId="0" borderId="0" xfId="841" applyNumberFormat="1" applyFont="1" applyAlignment="1">
      <alignment horizontal="left"/>
    </xf>
    <xf numFmtId="0" fontId="55" fillId="0" borderId="0" xfId="841" applyNumberFormat="1" applyFont="1" applyAlignment="1">
      <alignment horizontal="left"/>
    </xf>
    <xf numFmtId="0" fontId="31" fillId="0" borderId="0" xfId="841" applyNumberFormat="1" applyFont="1" applyAlignment="1">
      <alignment horizontal="left"/>
    </xf>
    <xf numFmtId="0" fontId="24" fillId="0" borderId="0" xfId="841" applyNumberFormat="1" applyFont="1" applyAlignment="1">
      <alignment horizontal="left"/>
    </xf>
    <xf numFmtId="0" fontId="24" fillId="0" borderId="0" xfId="841" applyNumberFormat="1" applyFont="1" applyFill="1" applyAlignment="1">
      <alignment horizontal="left"/>
    </xf>
    <xf numFmtId="0" fontId="24" fillId="0" borderId="0" xfId="2" applyNumberFormat="1" applyFont="1" applyAlignment="1">
      <alignment horizontal="left"/>
    </xf>
    <xf numFmtId="3" fontId="26" fillId="0" borderId="0" xfId="2" applyNumberFormat="1" applyFont="1" applyAlignment="1">
      <alignment horizontal="left"/>
    </xf>
    <xf numFmtId="3" fontId="26" fillId="0" borderId="0" xfId="0" applyNumberFormat="1" applyFont="1" applyAlignment="1" applyProtection="1">
      <protection locked="0"/>
    </xf>
    <xf numFmtId="3" fontId="26" fillId="0" borderId="0" xfId="0" applyNumberFormat="1" applyFont="1" applyAlignment="1" applyProtection="1">
      <alignment horizontal="left"/>
      <protection locked="0"/>
    </xf>
    <xf numFmtId="3" fontId="26" fillId="0" borderId="0" xfId="0" applyNumberFormat="1" applyFont="1" applyAlignment="1"/>
    <xf numFmtId="3" fontId="24" fillId="0" borderId="0" xfId="0" applyNumberFormat="1" applyFont="1" applyAlignment="1">
      <alignment horizontal="left"/>
    </xf>
    <xf numFmtId="166" fontId="31" fillId="0" borderId="0" xfId="0" applyNumberFormat="1" applyFont="1" applyAlignment="1" applyProtection="1">
      <alignment horizontal="left"/>
      <protection locked="0"/>
    </xf>
    <xf numFmtId="166" fontId="31" fillId="0" borderId="0" xfId="0" applyNumberFormat="1" applyFont="1" applyFill="1" applyAlignment="1" applyProtection="1">
      <alignment horizontal="left"/>
      <protection locked="0"/>
    </xf>
    <xf numFmtId="0" fontId="54" fillId="0" borderId="0" xfId="2" applyNumberFormat="1" applyFont="1" applyFill="1" applyAlignment="1" applyProtection="1">
      <alignment horizontal="left"/>
      <protection locked="0"/>
    </xf>
    <xf numFmtId="44" fontId="31" fillId="0" borderId="29" xfId="837" applyNumberFormat="1" applyFont="1" applyFill="1" applyBorder="1" applyAlignment="1"/>
    <xf numFmtId="39" fontId="54" fillId="0" borderId="0" xfId="837" applyNumberFormat="1" applyFont="1" applyBorder="1" applyAlignment="1">
      <alignment horizontal="right"/>
    </xf>
    <xf numFmtId="0" fontId="24" fillId="0" borderId="0" xfId="837" applyNumberFormat="1" applyFont="1" applyFill="1" applyBorder="1" applyAlignment="1">
      <alignment horizontal="left"/>
    </xf>
    <xf numFmtId="0" fontId="24" fillId="0" borderId="0" xfId="837" applyNumberFormat="1" applyFont="1" applyAlignment="1">
      <alignment horizontal="left"/>
    </xf>
    <xf numFmtId="39" fontId="54" fillId="0" borderId="0" xfId="837" applyNumberFormat="1" applyFont="1" applyFill="1" applyBorder="1" applyAlignment="1">
      <alignment horizontal="right"/>
    </xf>
    <xf numFmtId="0" fontId="31" fillId="0" borderId="0" xfId="837" applyNumberFormat="1" applyFont="1" applyFill="1" applyAlignment="1">
      <alignment horizontal="left"/>
    </xf>
    <xf numFmtId="0" fontId="24" fillId="0" borderId="0" xfId="837" applyNumberFormat="1" applyFont="1" applyFill="1" applyAlignment="1">
      <alignment horizontal="left"/>
    </xf>
    <xf numFmtId="37" fontId="54" fillId="0" borderId="0" xfId="2" applyNumberFormat="1" applyFont="1" applyFill="1" applyAlignment="1">
      <alignment horizontal="center"/>
    </xf>
    <xf numFmtId="37" fontId="54" fillId="0" borderId="0" xfId="2" quotePrefix="1" applyNumberFormat="1" applyFont="1" applyFill="1" applyAlignment="1">
      <alignment horizontal="center"/>
    </xf>
    <xf numFmtId="165" fontId="51" fillId="0" borderId="0" xfId="0" quotePrefix="1" applyNumberFormat="1" applyFont="1" applyBorder="1" applyAlignment="1">
      <alignment horizontal="center"/>
    </xf>
    <xf numFmtId="165" fontId="51" fillId="0" borderId="0" xfId="0" applyNumberFormat="1" applyFont="1" applyBorder="1" applyAlignment="1"/>
    <xf numFmtId="164" fontId="51" fillId="0" borderId="70" xfId="0" quotePrefix="1" applyNumberFormat="1" applyFont="1" applyBorder="1" applyAlignment="1" applyProtection="1">
      <alignment horizontal="right"/>
    </xf>
    <xf numFmtId="166" fontId="51" fillId="0" borderId="0" xfId="0" applyNumberFormat="1" applyFont="1" applyAlignment="1"/>
    <xf numFmtId="170" fontId="31" fillId="0" borderId="76" xfId="0" quotePrefix="1" applyNumberFormat="1" applyFont="1" applyBorder="1" applyAlignment="1">
      <alignment horizontal="left"/>
    </xf>
    <xf numFmtId="170" fontId="31" fillId="0" borderId="75" xfId="0" applyNumberFormat="1" applyFont="1" applyBorder="1" applyAlignment="1" applyProtection="1"/>
    <xf numFmtId="164" fontId="52" fillId="0" borderId="75" xfId="0" applyNumberFormat="1" applyFont="1" applyBorder="1" applyAlignment="1" applyProtection="1"/>
    <xf numFmtId="164" fontId="52" fillId="0" borderId="0" xfId="0" applyNumberFormat="1" applyFont="1" applyAlignment="1"/>
    <xf numFmtId="165" fontId="52" fillId="0" borderId="0" xfId="0" applyNumberFormat="1" applyFont="1" applyAlignment="1"/>
    <xf numFmtId="170" fontId="24" fillId="0" borderId="76" xfId="0" quotePrefix="1" applyNumberFormat="1" applyFont="1" applyBorder="1" applyAlignment="1">
      <alignment horizontal="left"/>
    </xf>
    <xf numFmtId="170" fontId="31" fillId="0" borderId="76" xfId="0" applyNumberFormat="1" applyFont="1" applyBorder="1" applyAlignment="1"/>
    <xf numFmtId="170" fontId="31" fillId="0" borderId="75" xfId="0" quotePrefix="1" applyNumberFormat="1" applyFont="1" applyBorder="1" applyAlignment="1" applyProtection="1"/>
    <xf numFmtId="174" fontId="31" fillId="0" borderId="76" xfId="0" applyNumberFormat="1" applyFont="1" applyBorder="1" applyAlignment="1"/>
    <xf numFmtId="0" fontId="63" fillId="0" borderId="0" xfId="0" applyNumberFormat="1" applyFont="1" applyAlignment="1"/>
    <xf numFmtId="166" fontId="29" fillId="0" borderId="0" xfId="0" applyNumberFormat="1" applyFont="1" applyBorder="1"/>
    <xf numFmtId="168" fontId="24" fillId="0" borderId="0" xfId="0" applyNumberFormat="1" applyFont="1" applyAlignment="1"/>
    <xf numFmtId="166" fontId="31" fillId="0" borderId="37" xfId="0" applyNumberFormat="1" applyFont="1" applyBorder="1" applyAlignment="1"/>
    <xf numFmtId="0" fontId="24" fillId="0" borderId="0" xfId="0" applyNumberFormat="1" applyFont="1" applyAlignment="1">
      <alignment horizontal="center"/>
    </xf>
    <xf numFmtId="0" fontId="24" fillId="0" borderId="0" xfId="0" applyNumberFormat="1" applyFont="1" applyBorder="1" applyAlignment="1">
      <alignment horizontal="center"/>
    </xf>
    <xf numFmtId="164" fontId="51" fillId="0" borderId="10" xfId="1049" quotePrefix="1" applyNumberFormat="1" applyFont="1" applyBorder="1" applyAlignment="1">
      <alignment horizontal="right"/>
    </xf>
    <xf numFmtId="165" fontId="24" fillId="0" borderId="0" xfId="8" applyNumberFormat="1" applyFont="1" applyProtection="1">
      <protection locked="0"/>
    </xf>
    <xf numFmtId="165" fontId="24" fillId="0" borderId="0" xfId="2" applyNumberFormat="1" applyFont="1" applyAlignment="1" applyProtection="1">
      <protection locked="0"/>
    </xf>
    <xf numFmtId="165" fontId="24" fillId="0" borderId="0" xfId="2" applyNumberFormat="1" applyFont="1" applyFill="1" applyAlignment="1" applyProtection="1">
      <protection locked="0"/>
    </xf>
    <xf numFmtId="165" fontId="24" fillId="0" borderId="0" xfId="2" applyNumberFormat="1" applyFont="1" applyProtection="1">
      <protection locked="0"/>
    </xf>
    <xf numFmtId="165" fontId="24" fillId="0" borderId="0" xfId="837" applyNumberFormat="1" applyFont="1" applyAlignment="1" applyProtection="1">
      <protection locked="0"/>
    </xf>
    <xf numFmtId="165" fontId="24" fillId="0" borderId="0" xfId="740" applyNumberFormat="1" applyFont="1" applyProtection="1">
      <protection locked="0"/>
    </xf>
    <xf numFmtId="165" fontId="24" fillId="0" borderId="0" xfId="0" applyNumberFormat="1" applyFont="1" applyFill="1" applyProtection="1">
      <protection locked="0"/>
    </xf>
    <xf numFmtId="165" fontId="24" fillId="0" borderId="0" xfId="17" applyNumberFormat="1" applyFont="1" applyAlignment="1" applyProtection="1">
      <protection locked="0"/>
    </xf>
    <xf numFmtId="165" fontId="35" fillId="0" borderId="0" xfId="0" applyNumberFormat="1" applyFont="1" applyProtection="1">
      <protection locked="0"/>
    </xf>
    <xf numFmtId="165" fontId="24" fillId="0" borderId="0" xfId="0" applyNumberFormat="1" applyFont="1" applyProtection="1">
      <protection locked="0"/>
    </xf>
    <xf numFmtId="165" fontId="24" fillId="0" borderId="0" xfId="837" applyNumberFormat="1" applyFont="1" applyProtection="1">
      <protection locked="0"/>
    </xf>
    <xf numFmtId="0" fontId="31" fillId="0" borderId="0" xfId="17" applyNumberFormat="1" applyFont="1" applyAlignment="1"/>
    <xf numFmtId="170" fontId="31" fillId="0" borderId="70" xfId="2" applyNumberFormat="1" applyFont="1" applyBorder="1" applyAlignment="1"/>
    <xf numFmtId="0" fontId="39" fillId="0" borderId="0" xfId="2" applyNumberFormat="1" applyFont="1" applyAlignment="1">
      <alignment horizontal="right"/>
    </xf>
    <xf numFmtId="0" fontId="39" fillId="0" borderId="0" xfId="2" applyNumberFormat="1" applyFont="1" applyAlignment="1"/>
    <xf numFmtId="0" fontId="39" fillId="0" borderId="0" xfId="2" applyNumberFormat="1" applyFont="1" applyAlignment="1">
      <alignment horizontal="left"/>
    </xf>
    <xf numFmtId="0" fontId="39" fillId="0" borderId="0" xfId="2" quotePrefix="1" applyNumberFormat="1" applyFont="1" applyAlignment="1">
      <alignment horizontal="left"/>
    </xf>
    <xf numFmtId="0" fontId="156" fillId="0" borderId="0" xfId="2" applyNumberFormat="1" applyFont="1" applyBorder="1" applyAlignment="1">
      <alignment horizontal="right"/>
    </xf>
    <xf numFmtId="0" fontId="49" fillId="0" borderId="0" xfId="2" applyNumberFormat="1" applyFont="1" applyBorder="1" applyAlignment="1"/>
    <xf numFmtId="0" fontId="54" fillId="0" borderId="0" xfId="2" quotePrefix="1" applyNumberFormat="1" applyFont="1" applyBorder="1" applyAlignment="1" applyProtection="1">
      <alignment horizontal="right"/>
      <protection locked="0"/>
    </xf>
    <xf numFmtId="0" fontId="156" fillId="0" borderId="0" xfId="2" applyNumberFormat="1" applyFont="1" applyAlignment="1"/>
    <xf numFmtId="0" fontId="54" fillId="0" borderId="20" xfId="2" quotePrefix="1" applyNumberFormat="1" applyFont="1" applyBorder="1" applyAlignment="1">
      <alignment horizontal="left"/>
    </xf>
    <xf numFmtId="0" fontId="54" fillId="0" borderId="10" xfId="2" applyNumberFormat="1" applyFont="1" applyBorder="1" applyAlignment="1">
      <alignment horizontal="center"/>
    </xf>
    <xf numFmtId="0" fontId="54" fillId="0" borderId="10" xfId="2" quotePrefix="1" applyNumberFormat="1" applyFont="1" applyBorder="1" applyAlignment="1">
      <alignment horizontal="center"/>
    </xf>
    <xf numFmtId="0" fontId="54" fillId="0" borderId="0" xfId="2" applyNumberFormat="1" applyFont="1" applyBorder="1" applyAlignment="1">
      <alignment horizontal="center"/>
    </xf>
    <xf numFmtId="0" fontId="49" fillId="0" borderId="0" xfId="2" applyNumberFormat="1" applyFont="1" applyBorder="1" applyAlignment="1">
      <alignment horizontal="center"/>
    </xf>
    <xf numFmtId="174" fontId="54" fillId="0" borderId="21" xfId="2" quotePrefix="1" applyNumberFormat="1" applyFont="1" applyBorder="1" applyAlignment="1"/>
    <xf numFmtId="174" fontId="54" fillId="0" borderId="0" xfId="2" applyNumberFormat="1" applyFont="1" applyBorder="1" applyAlignment="1">
      <alignment horizontal="right"/>
    </xf>
    <xf numFmtId="174" fontId="54" fillId="0" borderId="21" xfId="2" quotePrefix="1" applyNumberFormat="1" applyFont="1" applyBorder="1" applyAlignment="1">
      <alignment horizontal="right"/>
    </xf>
    <xf numFmtId="174" fontId="54" fillId="0" borderId="25" xfId="2" applyNumberFormat="1" applyFont="1" applyBorder="1" applyAlignment="1" applyProtection="1">
      <protection locked="0"/>
    </xf>
    <xf numFmtId="174" fontId="54" fillId="0" borderId="22" xfId="2" applyNumberFormat="1" applyFont="1" applyBorder="1" applyAlignment="1" applyProtection="1">
      <protection locked="0"/>
    </xf>
    <xf numFmtId="174" fontId="54" fillId="0" borderId="0" xfId="2" applyNumberFormat="1" applyFont="1" applyBorder="1" applyAlignment="1" applyProtection="1">
      <protection locked="0"/>
    </xf>
    <xf numFmtId="169" fontId="49" fillId="0" borderId="0" xfId="2" applyNumberFormat="1" applyFont="1" applyBorder="1" applyAlignment="1" applyProtection="1">
      <alignment horizontal="right"/>
      <protection locked="0"/>
    </xf>
    <xf numFmtId="174" fontId="49" fillId="0" borderId="0" xfId="2" applyNumberFormat="1" applyFont="1" applyAlignment="1"/>
    <xf numFmtId="174" fontId="49" fillId="0" borderId="0" xfId="2" applyNumberFormat="1" applyFont="1" applyAlignment="1" applyProtection="1">
      <protection locked="0"/>
    </xf>
    <xf numFmtId="175" fontId="49" fillId="0" borderId="25" xfId="2" applyNumberFormat="1" applyFont="1" applyBorder="1" applyAlignment="1" applyProtection="1">
      <protection locked="0"/>
    </xf>
    <xf numFmtId="175" fontId="49" fillId="0" borderId="22" xfId="2" applyNumberFormat="1" applyFont="1" applyBorder="1" applyAlignment="1" applyProtection="1">
      <protection locked="0"/>
    </xf>
    <xf numFmtId="175" fontId="49" fillId="0" borderId="0" xfId="2" applyNumberFormat="1" applyFont="1" applyAlignment="1" applyProtection="1">
      <protection locked="0"/>
    </xf>
    <xf numFmtId="175" fontId="49" fillId="0" borderId="0" xfId="2" applyNumberFormat="1" applyFont="1" applyBorder="1" applyAlignment="1" applyProtection="1">
      <protection locked="0"/>
    </xf>
    <xf numFmtId="0" fontId="49" fillId="0" borderId="0" xfId="2" quotePrefix="1" applyNumberFormat="1" applyFont="1" applyAlignment="1">
      <alignment horizontal="left"/>
    </xf>
    <xf numFmtId="170" fontId="49" fillId="0" borderId="10" xfId="2" quotePrefix="1" applyNumberFormat="1" applyFont="1" applyBorder="1" applyAlignment="1">
      <alignment horizontal="right"/>
    </xf>
    <xf numFmtId="170" fontId="49" fillId="0" borderId="0" xfId="2" applyNumberFormat="1" applyFont="1" applyBorder="1" applyAlignment="1" applyProtection="1">
      <protection locked="0"/>
    </xf>
    <xf numFmtId="170" fontId="49" fillId="0" borderId="0" xfId="2" applyNumberFormat="1" applyFont="1" applyAlignment="1" applyProtection="1">
      <protection locked="0"/>
    </xf>
    <xf numFmtId="170" fontId="49" fillId="0" borderId="25" xfId="2" applyNumberFormat="1" applyFont="1" applyBorder="1" applyAlignment="1" applyProtection="1">
      <protection locked="0"/>
    </xf>
    <xf numFmtId="170" fontId="49" fillId="0" borderId="22" xfId="2" applyNumberFormat="1" applyFont="1" applyBorder="1" applyAlignment="1" applyProtection="1">
      <protection locked="0"/>
    </xf>
    <xf numFmtId="166" fontId="49" fillId="0" borderId="0" xfId="2" applyNumberFormat="1" applyFont="1" applyBorder="1" applyAlignment="1" applyProtection="1">
      <protection locked="0"/>
    </xf>
    <xf numFmtId="170" fontId="54" fillId="0" borderId="21" xfId="2" applyNumberFormat="1" applyFont="1" applyBorder="1" applyAlignment="1">
      <alignment horizontal="right"/>
    </xf>
    <xf numFmtId="170" fontId="54" fillId="0" borderId="0" xfId="2" applyNumberFormat="1" applyFont="1" applyBorder="1" applyAlignment="1">
      <alignment horizontal="right"/>
    </xf>
    <xf numFmtId="170" fontId="54" fillId="0" borderId="0" xfId="2" applyNumberFormat="1" applyFont="1" applyAlignment="1" applyProtection="1">
      <protection locked="0"/>
    </xf>
    <xf numFmtId="170" fontId="54" fillId="0" borderId="25" xfId="2" applyNumberFormat="1" applyFont="1" applyBorder="1" applyAlignment="1" applyProtection="1">
      <protection locked="0"/>
    </xf>
    <xf numFmtId="170" fontId="54" fillId="0" borderId="22" xfId="2" applyNumberFormat="1" applyFont="1" applyBorder="1" applyAlignment="1" applyProtection="1">
      <protection locked="0"/>
    </xf>
    <xf numFmtId="170" fontId="49" fillId="0" borderId="21" xfId="2" applyNumberFormat="1" applyFont="1" applyBorder="1" applyAlignment="1" applyProtection="1">
      <protection locked="0"/>
    </xf>
    <xf numFmtId="170" fontId="49" fillId="0" borderId="21" xfId="2" applyNumberFormat="1" applyFont="1" applyBorder="1" applyAlignment="1" applyProtection="1">
      <alignment horizontal="right"/>
      <protection locked="0"/>
    </xf>
    <xf numFmtId="170" fontId="49" fillId="0" borderId="0" xfId="2" applyNumberFormat="1" applyFont="1" applyAlignment="1" applyProtection="1">
      <alignment horizontal="right"/>
      <protection locked="0"/>
    </xf>
    <xf numFmtId="170" fontId="49" fillId="0" borderId="25" xfId="2" applyNumberFormat="1" applyFont="1" applyBorder="1" applyAlignment="1" applyProtection="1">
      <alignment horizontal="center"/>
      <protection locked="0"/>
    </xf>
    <xf numFmtId="170" fontId="49" fillId="0" borderId="0" xfId="2" applyNumberFormat="1" applyFont="1" applyAlignment="1" applyProtection="1">
      <alignment horizontal="center"/>
      <protection locked="0"/>
    </xf>
    <xf numFmtId="170" fontId="49" fillId="0" borderId="0" xfId="2" quotePrefix="1" applyNumberFormat="1" applyFont="1" applyBorder="1" applyAlignment="1">
      <alignment horizontal="right"/>
    </xf>
    <xf numFmtId="170" fontId="49" fillId="0" borderId="10" xfId="2" quotePrefix="1" applyNumberFormat="1" applyFont="1" applyBorder="1" applyAlignment="1">
      <alignment horizontal="center"/>
    </xf>
    <xf numFmtId="170" fontId="54" fillId="0" borderId="0" xfId="2" quotePrefix="1" applyNumberFormat="1" applyFont="1" applyAlignment="1">
      <alignment horizontal="right"/>
    </xf>
    <xf numFmtId="0" fontId="175" fillId="0" borderId="0" xfId="2" applyNumberFormat="1" applyFont="1" applyBorder="1" applyAlignment="1"/>
    <xf numFmtId="170" fontId="54" fillId="0" borderId="10" xfId="2" quotePrefix="1" applyNumberFormat="1" applyFont="1" applyBorder="1" applyAlignment="1"/>
    <xf numFmtId="170" fontId="54" fillId="0" borderId="10" xfId="2" quotePrefix="1" applyNumberFormat="1" applyFont="1" applyBorder="1" applyAlignment="1">
      <alignment horizontal="right"/>
    </xf>
    <xf numFmtId="170" fontId="54" fillId="0" borderId="0" xfId="2" applyNumberFormat="1" applyFont="1" applyBorder="1" applyAlignment="1" applyProtection="1">
      <protection locked="0"/>
    </xf>
    <xf numFmtId="166" fontId="49" fillId="0" borderId="0" xfId="2" applyNumberFormat="1" applyFont="1" applyBorder="1" applyAlignment="1" applyProtection="1">
      <alignment horizontal="center"/>
      <protection locked="0"/>
    </xf>
    <xf numFmtId="166" fontId="49" fillId="0" borderId="0" xfId="2" quotePrefix="1" applyNumberFormat="1" applyFont="1" applyBorder="1" applyAlignment="1" applyProtection="1">
      <alignment horizontal="right"/>
      <protection locked="0"/>
    </xf>
    <xf numFmtId="170" fontId="49" fillId="0" borderId="25" xfId="2" applyNumberFormat="1" applyFont="1" applyBorder="1" applyAlignment="1">
      <alignment horizontal="center"/>
    </xf>
    <xf numFmtId="170" fontId="49" fillId="0" borderId="0" xfId="2" applyNumberFormat="1" applyFont="1" applyBorder="1" applyAlignment="1">
      <alignment horizontal="center"/>
    </xf>
    <xf numFmtId="170" fontId="54" fillId="0" borderId="21" xfId="2" applyNumberFormat="1" applyFont="1" applyBorder="1" applyAlignment="1">
      <alignment horizontal="center"/>
    </xf>
    <xf numFmtId="170" fontId="54" fillId="0" borderId="0" xfId="2" applyNumberFormat="1" applyFont="1" applyAlignment="1" applyProtection="1">
      <alignment horizontal="right"/>
      <protection locked="0"/>
    </xf>
    <xf numFmtId="170" fontId="54" fillId="0" borderId="25" xfId="2" applyNumberFormat="1" applyFont="1" applyBorder="1" applyAlignment="1" applyProtection="1">
      <alignment horizontal="right"/>
      <protection locked="0"/>
    </xf>
    <xf numFmtId="170" fontId="54" fillId="0" borderId="0" xfId="2" applyNumberFormat="1" applyFont="1" applyBorder="1" applyAlignment="1" applyProtection="1">
      <alignment horizontal="right"/>
      <protection locked="0"/>
    </xf>
    <xf numFmtId="166" fontId="156" fillId="0" borderId="0" xfId="2" applyNumberFormat="1" applyFont="1" applyBorder="1" applyAlignment="1"/>
    <xf numFmtId="170" fontId="54" fillId="0" borderId="0" xfId="2" quotePrefix="1" applyNumberFormat="1" applyFont="1" applyBorder="1" applyAlignment="1">
      <alignment horizontal="right"/>
    </xf>
    <xf numFmtId="170" fontId="54" fillId="0" borderId="19" xfId="2" applyNumberFormat="1" applyFont="1" applyBorder="1" applyAlignment="1"/>
    <xf numFmtId="166" fontId="54" fillId="0" borderId="0" xfId="2" applyNumberFormat="1" applyFont="1" applyBorder="1" applyAlignment="1"/>
    <xf numFmtId="174" fontId="54" fillId="0" borderId="21" xfId="2" applyNumberFormat="1" applyFont="1" applyBorder="1" applyAlignment="1"/>
    <xf numFmtId="174" fontId="54" fillId="0" borderId="0" xfId="2" applyNumberFormat="1" applyFont="1" applyAlignment="1" applyProtection="1">
      <protection locked="0"/>
    </xf>
    <xf numFmtId="174" fontId="54" fillId="0" borderId="19" xfId="2" applyNumberFormat="1" applyFont="1" applyBorder="1" applyAlignment="1"/>
    <xf numFmtId="169" fontId="54" fillId="0" borderId="0" xfId="2" applyNumberFormat="1" applyFont="1" applyBorder="1" applyAlignment="1"/>
    <xf numFmtId="166" fontId="49" fillId="0" borderId="37" xfId="2" applyNumberFormat="1" applyFont="1" applyBorder="1" applyAlignment="1"/>
    <xf numFmtId="166" fontId="49" fillId="0" borderId="0" xfId="2" applyNumberFormat="1" applyFont="1" applyAlignment="1"/>
    <xf numFmtId="166" fontId="49" fillId="0" borderId="0" xfId="2" applyNumberFormat="1" applyFont="1" applyBorder="1" applyAlignment="1"/>
    <xf numFmtId="170" fontId="54" fillId="0" borderId="0" xfId="2" applyNumberFormat="1" applyFont="1" applyAlignment="1" applyProtection="1">
      <alignment horizontal="right"/>
    </xf>
    <xf numFmtId="169" fontId="54" fillId="0" borderId="0" xfId="2" applyNumberFormat="1" applyFont="1" applyBorder="1" applyAlignment="1" applyProtection="1">
      <alignment horizontal="right"/>
      <protection locked="0"/>
    </xf>
    <xf numFmtId="170" fontId="49" fillId="0" borderId="70" xfId="2" quotePrefix="1" applyNumberFormat="1" applyFont="1" applyBorder="1" applyAlignment="1"/>
    <xf numFmtId="170" fontId="49" fillId="0" borderId="0" xfId="2" quotePrefix="1" applyNumberFormat="1" applyFont="1" applyBorder="1" applyAlignment="1"/>
    <xf numFmtId="170" fontId="54" fillId="0" borderId="0" xfId="2" quotePrefix="1" applyNumberFormat="1" applyFont="1" applyAlignment="1">
      <alignment horizontal="center"/>
    </xf>
    <xf numFmtId="0" fontId="156" fillId="0" borderId="0" xfId="2" applyNumberFormat="1" applyFont="1" applyBorder="1" applyAlignment="1"/>
    <xf numFmtId="170" fontId="54" fillId="0" borderId="0" xfId="2" applyNumberFormat="1" applyFont="1" applyAlignment="1">
      <alignment horizontal="center"/>
    </xf>
    <xf numFmtId="170" fontId="54" fillId="0" borderId="0" xfId="2" applyNumberFormat="1" applyFont="1" applyBorder="1" applyAlignment="1">
      <alignment horizontal="center"/>
    </xf>
    <xf numFmtId="170" fontId="54" fillId="0" borderId="0" xfId="2" applyNumberFormat="1" applyFont="1" applyAlignment="1" applyProtection="1">
      <alignment horizontal="center"/>
      <protection locked="0"/>
    </xf>
    <xf numFmtId="170" fontId="54" fillId="0" borderId="21" xfId="2" quotePrefix="1" applyNumberFormat="1" applyFont="1" applyBorder="1" applyAlignment="1">
      <alignment horizontal="center"/>
    </xf>
    <xf numFmtId="170" fontId="54" fillId="0" borderId="0" xfId="2" quotePrefix="1" applyNumberFormat="1" applyFont="1" applyBorder="1" applyAlignment="1">
      <alignment horizontal="center"/>
    </xf>
    <xf numFmtId="174" fontId="54" fillId="0" borderId="49" xfId="2" applyNumberFormat="1" applyFont="1" applyBorder="1" applyAlignment="1"/>
    <xf numFmtId="169" fontId="49" fillId="0" borderId="0" xfId="2" applyNumberFormat="1" applyFont="1" applyBorder="1" applyAlignment="1"/>
    <xf numFmtId="43" fontId="30" fillId="0" borderId="0" xfId="0" applyNumberFormat="1" applyFont="1" applyFill="1" applyAlignment="1">
      <alignment horizontal="center"/>
    </xf>
    <xf numFmtId="43" fontId="30" fillId="0" borderId="70" xfId="0" applyNumberFormat="1" applyFont="1" applyFill="1" applyBorder="1" applyAlignment="1">
      <alignment horizontal="center"/>
    </xf>
    <xf numFmtId="43" fontId="29" fillId="0" borderId="0" xfId="0" applyNumberFormat="1" applyFont="1" applyFill="1" applyBorder="1" applyAlignment="1"/>
    <xf numFmtId="43" fontId="30" fillId="0" borderId="0" xfId="0" applyNumberFormat="1" applyFont="1" applyFill="1"/>
    <xf numFmtId="43" fontId="29" fillId="0" borderId="0" xfId="0" applyNumberFormat="1" applyFont="1" applyFill="1" applyAlignment="1">
      <alignment horizontal="center" vertical="top"/>
    </xf>
    <xf numFmtId="43" fontId="29" fillId="0" borderId="0" xfId="0" applyNumberFormat="1" applyFont="1" applyFill="1" applyBorder="1" applyAlignment="1">
      <alignment horizontal="center"/>
    </xf>
    <xf numFmtId="43" fontId="30" fillId="0" borderId="0" xfId="0" applyNumberFormat="1" applyFont="1" applyFill="1" applyBorder="1" applyAlignment="1">
      <alignment horizontal="center" vertical="top"/>
    </xf>
    <xf numFmtId="43" fontId="29" fillId="0" borderId="0" xfId="0" applyNumberFormat="1" applyFont="1" applyFill="1" applyBorder="1"/>
    <xf numFmtId="0" fontId="0" fillId="0" borderId="0" xfId="17" applyNumberFormat="1" applyFont="1" applyBorder="1"/>
    <xf numFmtId="0" fontId="26" fillId="0" borderId="0" xfId="17" applyNumberFormat="1" applyFont="1" applyBorder="1" applyAlignment="1" applyProtection="1">
      <protection locked="0"/>
    </xf>
    <xf numFmtId="0" fontId="92" fillId="0" borderId="0" xfId="17" applyNumberFormat="1" applyFont="1" applyBorder="1"/>
    <xf numFmtId="0" fontId="97" fillId="0" borderId="0" xfId="17" applyNumberFormat="1" applyFont="1" applyBorder="1" applyAlignment="1" applyProtection="1">
      <protection locked="0"/>
    </xf>
    <xf numFmtId="49" fontId="26" fillId="0" borderId="0" xfId="17" applyNumberFormat="1" applyFont="1" applyBorder="1" applyAlignment="1">
      <alignment horizontal="center"/>
    </xf>
    <xf numFmtId="0" fontId="97" fillId="0" borderId="0" xfId="17" applyNumberFormat="1" applyFont="1" applyBorder="1" applyAlignment="1"/>
    <xf numFmtId="0" fontId="26" fillId="0" borderId="0" xfId="17" applyNumberFormat="1" applyFont="1" applyBorder="1" applyAlignment="1"/>
    <xf numFmtId="0" fontId="97" fillId="0" borderId="0" xfId="17" applyNumberFormat="1" applyFont="1" applyBorder="1" applyAlignment="1">
      <alignment horizontal="center"/>
    </xf>
    <xf numFmtId="170" fontId="26" fillId="0" borderId="0" xfId="17" applyNumberFormat="1" applyFont="1" applyBorder="1" applyAlignment="1"/>
    <xf numFmtId="170" fontId="26" fillId="0" borderId="0" xfId="17" applyNumberFormat="1" applyFont="1" applyBorder="1" applyAlignment="1" applyProtection="1">
      <protection locked="0"/>
    </xf>
    <xf numFmtId="170" fontId="26" fillId="0" borderId="0" xfId="17" applyNumberFormat="1" applyFont="1" applyBorder="1" applyAlignment="1">
      <alignment horizontal="right"/>
    </xf>
    <xf numFmtId="0" fontId="24" fillId="0" borderId="0" xfId="17" applyNumberFormat="1" applyFont="1" applyBorder="1" applyAlignment="1" applyProtection="1"/>
    <xf numFmtId="170" fontId="26" fillId="0" borderId="0" xfId="17" applyNumberFormat="1" applyFont="1" applyBorder="1" applyAlignment="1" applyProtection="1">
      <alignment horizontal="right"/>
    </xf>
    <xf numFmtId="165" fontId="176" fillId="0" borderId="0" xfId="2" applyNumberFormat="1" applyFont="1" applyAlignment="1"/>
    <xf numFmtId="170" fontId="26" fillId="0" borderId="76" xfId="2" quotePrefix="1" applyNumberFormat="1" applyFont="1" applyFill="1" applyBorder="1" applyAlignment="1">
      <alignment horizontal="right"/>
    </xf>
    <xf numFmtId="0" fontId="26" fillId="0" borderId="70" xfId="17" applyNumberFormat="1" applyFont="1" applyBorder="1" applyAlignment="1">
      <alignment horizontal="center"/>
    </xf>
    <xf numFmtId="164" fontId="24" fillId="0" borderId="0" xfId="1029" applyNumberFormat="1" applyFont="1" applyBorder="1" applyAlignment="1"/>
    <xf numFmtId="164" fontId="24" fillId="0" borderId="0" xfId="1029" quotePrefix="1" applyNumberFormat="1" applyFont="1" applyBorder="1" applyAlignment="1"/>
    <xf numFmtId="164" fontId="24" fillId="0" borderId="0" xfId="1029" quotePrefix="1" applyNumberFormat="1" applyFont="1" applyAlignment="1"/>
    <xf numFmtId="164" fontId="24" fillId="0" borderId="0" xfId="1029" applyNumberFormat="1" applyFont="1" applyFill="1" applyBorder="1" applyAlignment="1"/>
    <xf numFmtId="165" fontId="31" fillId="0" borderId="70" xfId="0" quotePrefix="1" applyNumberFormat="1" applyFont="1" applyBorder="1" applyAlignment="1" applyProtection="1">
      <alignment horizontal="centerContinuous"/>
      <protection locked="0"/>
    </xf>
    <xf numFmtId="165" fontId="69" fillId="0" borderId="70" xfId="0" applyNumberFormat="1" applyFont="1" applyBorder="1" applyAlignment="1" applyProtection="1">
      <alignment horizontal="centerContinuous"/>
      <protection locked="0"/>
    </xf>
    <xf numFmtId="165" fontId="69" fillId="0" borderId="70" xfId="0" quotePrefix="1" applyNumberFormat="1" applyFont="1" applyBorder="1" applyAlignment="1" applyProtection="1">
      <alignment horizontal="centerContinuous"/>
      <protection locked="0"/>
    </xf>
    <xf numFmtId="165" fontId="30" fillId="0" borderId="70" xfId="0" applyNumberFormat="1" applyFont="1" applyBorder="1" applyAlignment="1">
      <alignment horizontal="centerContinuous"/>
    </xf>
    <xf numFmtId="165" fontId="63" fillId="0" borderId="70" xfId="0" applyNumberFormat="1" applyFont="1" applyBorder="1" applyAlignment="1">
      <alignment horizontal="centerContinuous"/>
    </xf>
    <xf numFmtId="0" fontId="53" fillId="0" borderId="0" xfId="1777" applyNumberFormat="1" applyFont="1" applyAlignment="1"/>
    <xf numFmtId="165" fontId="29" fillId="0" borderId="0" xfId="0" applyNumberFormat="1" applyFont="1" applyAlignment="1">
      <alignment horizontal="center"/>
    </xf>
    <xf numFmtId="165" fontId="31" fillId="0" borderId="0" xfId="0" applyNumberFormat="1" applyFont="1" applyAlignment="1">
      <alignment horizontal="center"/>
    </xf>
    <xf numFmtId="165" fontId="31" fillId="0" borderId="0" xfId="0" applyNumberFormat="1" applyFont="1" applyAlignment="1" applyProtection="1">
      <alignment horizontal="center"/>
      <protection locked="0"/>
    </xf>
    <xf numFmtId="165" fontId="29" fillId="0" borderId="0" xfId="0" applyNumberFormat="1" applyFont="1" applyAlignment="1" applyProtection="1">
      <alignment horizontal="center"/>
      <protection locked="0"/>
    </xf>
    <xf numFmtId="165" fontId="30" fillId="0" borderId="0" xfId="0" applyNumberFormat="1" applyFont="1" applyAlignment="1" applyProtection="1">
      <alignment horizontal="center"/>
      <protection locked="0"/>
    </xf>
    <xf numFmtId="172" fontId="63" fillId="0" borderId="0" xfId="0" applyNumberFormat="1" applyFont="1" applyAlignment="1"/>
    <xf numFmtId="166" fontId="27" fillId="0" borderId="78" xfId="0" applyNumberFormat="1" applyFont="1" applyBorder="1" applyAlignment="1"/>
    <xf numFmtId="166" fontId="27" fillId="34" borderId="78" xfId="0" applyNumberFormat="1" applyFont="1" applyFill="1" applyBorder="1" applyAlignment="1"/>
    <xf numFmtId="166" fontId="48" fillId="34" borderId="78" xfId="0" applyNumberFormat="1" applyFont="1" applyFill="1" applyBorder="1" applyAlignment="1"/>
    <xf numFmtId="0" fontId="30" fillId="0" borderId="0" xfId="8" applyFont="1" applyAlignment="1">
      <alignment horizontal="right"/>
    </xf>
    <xf numFmtId="195" fontId="30" fillId="0" borderId="0" xfId="8" quotePrefix="1" applyNumberFormat="1" applyFont="1" applyAlignment="1">
      <alignment horizontal="right"/>
    </xf>
    <xf numFmtId="165" fontId="31" fillId="0" borderId="0" xfId="0" quotePrefix="1" applyNumberFormat="1" applyFont="1" applyAlignment="1">
      <alignment horizontal="center"/>
    </xf>
    <xf numFmtId="165" fontId="31" fillId="0" borderId="44" xfId="0" applyNumberFormat="1" applyFont="1" applyBorder="1" applyAlignment="1">
      <alignment horizontal="center"/>
    </xf>
    <xf numFmtId="165" fontId="31" fillId="0" borderId="44" xfId="0" quotePrefix="1" applyNumberFormat="1" applyFont="1" applyBorder="1" applyAlignment="1">
      <alignment horizontal="center"/>
    </xf>
    <xf numFmtId="165" fontId="31" fillId="0" borderId="0" xfId="0" quotePrefix="1" applyNumberFormat="1" applyFont="1" applyBorder="1" applyAlignment="1">
      <alignment horizontal="center"/>
    </xf>
    <xf numFmtId="0" fontId="31" fillId="0" borderId="10" xfId="0" quotePrefix="1" applyNumberFormat="1" applyFont="1" applyBorder="1" applyAlignment="1" applyProtection="1">
      <alignment horizontal="center"/>
      <protection locked="0"/>
    </xf>
    <xf numFmtId="165" fontId="31" fillId="0" borderId="21" xfId="0" applyNumberFormat="1" applyFont="1" applyBorder="1" applyAlignment="1">
      <alignment horizontal="center"/>
    </xf>
    <xf numFmtId="165" fontId="31" fillId="0" borderId="21" xfId="0" quotePrefix="1" applyNumberFormat="1" applyFont="1" applyBorder="1" applyAlignment="1" applyProtection="1">
      <alignment horizontal="center"/>
      <protection locked="0"/>
    </xf>
    <xf numFmtId="0" fontId="31" fillId="0" borderId="21" xfId="0" applyNumberFormat="1" applyFont="1" applyBorder="1" applyAlignment="1" applyProtection="1">
      <alignment horizontal="center"/>
      <protection locked="0"/>
    </xf>
    <xf numFmtId="165" fontId="31" fillId="0" borderId="21" xfId="0" applyNumberFormat="1" applyFont="1" applyBorder="1" applyAlignment="1" applyProtection="1">
      <alignment horizontal="center"/>
    </xf>
    <xf numFmtId="0" fontId="31" fillId="0" borderId="21" xfId="0" applyNumberFormat="1" applyFont="1" applyBorder="1" applyAlignment="1" applyProtection="1">
      <alignment horizontal="center"/>
    </xf>
    <xf numFmtId="165" fontId="31" fillId="0" borderId="0" xfId="0" applyNumberFormat="1" applyFont="1" applyBorder="1" applyAlignment="1">
      <alignment horizontal="center"/>
    </xf>
    <xf numFmtId="165" fontId="31" fillId="0" borderId="0" xfId="0" applyNumberFormat="1" applyFont="1" applyBorder="1" applyAlignment="1" applyProtection="1">
      <alignment horizontal="center"/>
    </xf>
    <xf numFmtId="165" fontId="31" fillId="0" borderId="20" xfId="0" applyNumberFormat="1" applyFont="1" applyBorder="1" applyAlignment="1">
      <alignment horizontal="center"/>
    </xf>
    <xf numFmtId="165" fontId="31" fillId="0" borderId="21" xfId="0" quotePrefix="1" applyNumberFormat="1" applyFont="1" applyBorder="1" applyAlignment="1">
      <alignment horizontal="center"/>
    </xf>
    <xf numFmtId="0" fontId="31" fillId="0" borderId="21" xfId="0" applyNumberFormat="1" applyFont="1" applyBorder="1" applyAlignment="1">
      <alignment horizontal="center"/>
    </xf>
    <xf numFmtId="0" fontId="31" fillId="0" borderId="70" xfId="0" quotePrefix="1" applyNumberFormat="1" applyFont="1" applyBorder="1" applyAlignment="1" applyProtection="1">
      <alignment horizontal="center"/>
      <protection locked="0"/>
    </xf>
    <xf numFmtId="0" fontId="31" fillId="0" borderId="0" xfId="0" quotePrefix="1" applyNumberFormat="1" applyFont="1" applyBorder="1" applyAlignment="1" applyProtection="1">
      <alignment horizontal="center"/>
      <protection locked="0"/>
    </xf>
    <xf numFmtId="0" fontId="31" fillId="0" borderId="70" xfId="0" quotePrefix="1" applyNumberFormat="1" applyFont="1" applyBorder="1" applyAlignment="1" applyProtection="1">
      <alignment horizontal="center"/>
    </xf>
    <xf numFmtId="0" fontId="31" fillId="0" borderId="0" xfId="0" applyNumberFormat="1" applyFont="1" applyAlignment="1" applyProtection="1">
      <alignment horizontal="center"/>
    </xf>
    <xf numFmtId="0" fontId="31" fillId="0" borderId="0" xfId="0" applyNumberFormat="1" applyFont="1" applyBorder="1" applyAlignment="1" applyProtection="1">
      <alignment horizontal="center"/>
    </xf>
    <xf numFmtId="0" fontId="31" fillId="0" borderId="0" xfId="0" quotePrefix="1" applyNumberFormat="1" applyFont="1" applyAlignment="1" applyProtection="1">
      <alignment horizontal="center"/>
      <protection locked="0"/>
    </xf>
    <xf numFmtId="0" fontId="31" fillId="0" borderId="0" xfId="0" quotePrefix="1" applyNumberFormat="1" applyFont="1" applyBorder="1" applyAlignment="1" applyProtection="1">
      <alignment horizontal="center"/>
    </xf>
    <xf numFmtId="170" fontId="31" fillId="0" borderId="41" xfId="0" applyNumberFormat="1" applyFont="1" applyBorder="1" applyAlignment="1"/>
    <xf numFmtId="170" fontId="31" fillId="0" borderId="41" xfId="0" applyNumberFormat="1" applyFont="1" applyBorder="1" applyAlignment="1" applyProtection="1"/>
    <xf numFmtId="170" fontId="31" fillId="0" borderId="34" xfId="0" applyNumberFormat="1" applyFont="1" applyBorder="1" applyAlignment="1" applyProtection="1"/>
    <xf numFmtId="170" fontId="31" fillId="0" borderId="70" xfId="0" quotePrefix="1" applyNumberFormat="1" applyFont="1" applyBorder="1" applyAlignment="1" applyProtection="1"/>
    <xf numFmtId="164" fontId="52" fillId="0" borderId="70" xfId="0" applyNumberFormat="1" applyFont="1" applyBorder="1" applyAlignment="1" applyProtection="1"/>
    <xf numFmtId="0" fontId="63" fillId="0" borderId="0" xfId="2" applyNumberFormat="1" applyFont="1" applyFill="1" applyAlignment="1">
      <alignment horizontal="center"/>
    </xf>
    <xf numFmtId="0" fontId="53" fillId="0" borderId="0" xfId="2" applyNumberFormat="1" applyFont="1" applyFill="1" applyAlignment="1"/>
    <xf numFmtId="0" fontId="24" fillId="0" borderId="0" xfId="2" applyNumberFormat="1" applyFill="1"/>
    <xf numFmtId="0" fontId="146" fillId="0" borderId="0" xfId="2" applyNumberFormat="1" applyFont="1" applyFill="1" applyAlignment="1"/>
    <xf numFmtId="165" fontId="29" fillId="0" borderId="0" xfId="2" applyNumberFormat="1" applyFont="1" applyFill="1" applyAlignment="1"/>
    <xf numFmtId="165" fontId="70" fillId="0" borderId="0" xfId="2" applyNumberFormat="1" applyFont="1" applyFill="1" applyAlignment="1"/>
    <xf numFmtId="0" fontId="70" fillId="0" borderId="0" xfId="2" applyNumberFormat="1" applyFont="1" applyFill="1"/>
    <xf numFmtId="0" fontId="24" fillId="0" borderId="0" xfId="2" applyNumberFormat="1" applyFont="1" applyFill="1" applyAlignment="1">
      <alignment horizontal="center"/>
    </xf>
    <xf numFmtId="165" fontId="58" fillId="0" borderId="0" xfId="2" applyNumberFormat="1" applyFont="1" applyFill="1" applyAlignment="1"/>
    <xf numFmtId="166" fontId="24" fillId="0" borderId="0" xfId="2" applyNumberFormat="1" applyFont="1" applyFill="1" applyAlignment="1">
      <alignment horizontal="center"/>
    </xf>
    <xf numFmtId="165" fontId="73" fillId="0" borderId="0" xfId="2" quotePrefix="1" applyNumberFormat="1" applyFont="1" applyFill="1" applyAlignment="1">
      <alignment horizontal="left"/>
    </xf>
    <xf numFmtId="165" fontId="70" fillId="0" borderId="0" xfId="2" applyNumberFormat="1" applyFont="1" applyFill="1" applyAlignment="1">
      <alignment horizontal="centerContinuous"/>
    </xf>
    <xf numFmtId="165" fontId="30" fillId="0" borderId="0" xfId="2" applyNumberFormat="1" applyFont="1" applyFill="1" applyAlignment="1"/>
    <xf numFmtId="0" fontId="73" fillId="0" borderId="0" xfId="2" applyNumberFormat="1" applyFont="1" applyFill="1" applyAlignment="1">
      <alignment horizontal="center"/>
    </xf>
    <xf numFmtId="0" fontId="70" fillId="0" borderId="21" xfId="2" applyNumberFormat="1" applyFont="1" applyFill="1" applyBorder="1"/>
    <xf numFmtId="165" fontId="24" fillId="0" borderId="0" xfId="2" applyNumberFormat="1" applyFont="1" applyFill="1" applyAlignment="1"/>
    <xf numFmtId="165" fontId="52" fillId="0" borderId="0" xfId="2" applyNumberFormat="1" applyFont="1" applyFill="1" applyAlignment="1">
      <alignment horizontal="centerContinuous"/>
    </xf>
    <xf numFmtId="165" fontId="24" fillId="0" borderId="21" xfId="2" applyNumberFormat="1" applyFont="1" applyFill="1" applyBorder="1" applyAlignment="1">
      <alignment horizontal="centerContinuous"/>
    </xf>
    <xf numFmtId="165" fontId="24" fillId="0" borderId="0" xfId="2" applyNumberFormat="1" applyFont="1" applyFill="1" applyAlignment="1">
      <alignment horizontal="centerContinuous"/>
    </xf>
    <xf numFmtId="0" fontId="24" fillId="0" borderId="0" xfId="2" applyNumberFormat="1" applyFont="1" applyFill="1"/>
    <xf numFmtId="0" fontId="63" fillId="0" borderId="0" xfId="2" applyNumberFormat="1" applyFont="1" applyFill="1" applyAlignment="1">
      <alignment horizontal="left"/>
    </xf>
    <xf numFmtId="166" fontId="24" fillId="0" borderId="0" xfId="2" applyNumberFormat="1" applyFont="1" applyFill="1" applyAlignment="1"/>
    <xf numFmtId="166" fontId="24" fillId="0" borderId="0" xfId="2" applyNumberFormat="1" applyFont="1" applyFill="1" applyAlignment="1">
      <alignment horizontal="right"/>
    </xf>
    <xf numFmtId="166" fontId="24" fillId="0" borderId="0" xfId="2" quotePrefix="1" applyNumberFormat="1" applyFont="1" applyFill="1" applyAlignment="1">
      <alignment horizontal="center"/>
    </xf>
    <xf numFmtId="166" fontId="24" fillId="0" borderId="0" xfId="2" quotePrefix="1" applyNumberFormat="1" applyFont="1" applyFill="1" applyAlignment="1"/>
    <xf numFmtId="0" fontId="63" fillId="0" borderId="0" xfId="2" applyNumberFormat="1" applyFont="1" applyFill="1" applyAlignment="1">
      <alignment horizontal="right"/>
    </xf>
    <xf numFmtId="0" fontId="24" fillId="0" borderId="0" xfId="2" applyNumberFormat="1" applyFont="1" applyFill="1" applyAlignment="1">
      <alignment horizontal="left"/>
    </xf>
    <xf numFmtId="174" fontId="24" fillId="0" borderId="0" xfId="2" applyNumberFormat="1" applyFont="1" applyFill="1" applyAlignment="1">
      <alignment horizontal="right"/>
    </xf>
    <xf numFmtId="174" fontId="24" fillId="0" borderId="0" xfId="2" applyNumberFormat="1" applyFont="1" applyFill="1" applyAlignment="1"/>
    <xf numFmtId="174" fontId="24" fillId="0" borderId="0" xfId="2" quotePrefix="1" applyNumberFormat="1" applyFont="1" applyFill="1" applyAlignment="1"/>
    <xf numFmtId="170" fontId="24" fillId="0" borderId="0" xfId="828" applyNumberFormat="1" applyFont="1" applyFill="1" applyAlignment="1">
      <alignment horizontal="center"/>
    </xf>
    <xf numFmtId="170" fontId="24" fillId="0" borderId="0" xfId="2" applyNumberFormat="1" applyFont="1" applyFill="1" applyAlignment="1"/>
    <xf numFmtId="170" fontId="24" fillId="0" borderId="0" xfId="2" quotePrefix="1" applyNumberFormat="1" applyFont="1" applyFill="1" applyAlignment="1"/>
    <xf numFmtId="170" fontId="24" fillId="0" borderId="0" xfId="828" applyNumberFormat="1" applyFont="1" applyFill="1" applyAlignment="1"/>
    <xf numFmtId="170" fontId="51" fillId="0" borderId="0" xfId="828" applyNumberFormat="1" applyFont="1" applyFill="1" applyAlignment="1"/>
    <xf numFmtId="170" fontId="24" fillId="0" borderId="0" xfId="2" applyNumberFormat="1" applyFont="1" applyFill="1"/>
    <xf numFmtId="166" fontId="53" fillId="0" borderId="0" xfId="2" applyNumberFormat="1" applyFont="1" applyFill="1" applyAlignment="1"/>
    <xf numFmtId="170" fontId="24" fillId="0" borderId="0" xfId="828" applyNumberFormat="1" applyFont="1" applyFill="1"/>
    <xf numFmtId="166" fontId="31" fillId="0" borderId="0" xfId="2" quotePrefix="1" applyNumberFormat="1" applyFont="1" applyFill="1" applyAlignment="1">
      <alignment horizontal="left"/>
    </xf>
    <xf numFmtId="166" fontId="63" fillId="0" borderId="0" xfId="2" applyNumberFormat="1" applyFont="1" applyFill="1" applyAlignment="1">
      <alignment horizontal="right"/>
    </xf>
    <xf numFmtId="0" fontId="53" fillId="0" borderId="0" xfId="2" applyNumberFormat="1" applyFont="1" applyFill="1" applyAlignment="1">
      <alignment horizontal="right"/>
    </xf>
    <xf numFmtId="0" fontId="71" fillId="0" borderId="0" xfId="2" applyNumberFormat="1" applyFont="1" applyFill="1" applyAlignment="1"/>
    <xf numFmtId="174" fontId="31" fillId="0" borderId="0" xfId="2" applyNumberFormat="1" applyFont="1" applyFill="1" applyAlignment="1">
      <alignment horizontal="right"/>
    </xf>
    <xf numFmtId="166" fontId="24" fillId="0" borderId="37" xfId="2" applyNumberFormat="1" applyFont="1" applyFill="1" applyBorder="1" applyAlignment="1">
      <alignment horizontal="right"/>
    </xf>
    <xf numFmtId="166" fontId="24" fillId="0" borderId="37" xfId="2" applyNumberFormat="1" applyFont="1" applyFill="1" applyBorder="1" applyAlignment="1"/>
    <xf numFmtId="0" fontId="53" fillId="0" borderId="0" xfId="2" quotePrefix="1" applyNumberFormat="1" applyFont="1" applyFill="1" applyAlignment="1">
      <alignment horizontal="left"/>
    </xf>
    <xf numFmtId="49" fontId="30" fillId="0" borderId="0" xfId="2" applyNumberFormat="1" applyFont="1" applyFill="1" applyAlignment="1">
      <alignment horizontal="left"/>
    </xf>
    <xf numFmtId="49" fontId="31" fillId="0" borderId="0" xfId="2" applyNumberFormat="1" applyFont="1" applyFill="1" applyAlignment="1"/>
    <xf numFmtId="49" fontId="31" fillId="0" borderId="0" xfId="2" applyNumberFormat="1" applyFont="1" applyFill="1" applyAlignment="1">
      <alignment horizontal="right"/>
    </xf>
    <xf numFmtId="49" fontId="24" fillId="0" borderId="0" xfId="2" applyNumberFormat="1" applyFont="1" applyFill="1" applyAlignment="1"/>
    <xf numFmtId="49" fontId="24" fillId="0" borderId="0" xfId="2" applyNumberFormat="1" applyFont="1" applyFill="1" applyAlignment="1">
      <alignment horizontal="right"/>
    </xf>
    <xf numFmtId="49" fontId="51" fillId="0" borderId="0" xfId="2" applyNumberFormat="1" applyFont="1" applyFill="1" applyAlignment="1"/>
    <xf numFmtId="49" fontId="53" fillId="0" borderId="0" xfId="2" applyNumberFormat="1" applyFont="1" applyFill="1" applyAlignment="1"/>
    <xf numFmtId="49" fontId="29" fillId="0" borderId="0" xfId="2" applyNumberFormat="1" applyFont="1" applyFill="1" applyAlignment="1">
      <alignment horizontal="left"/>
    </xf>
    <xf numFmtId="49" fontId="30" fillId="0" borderId="0" xfId="2" applyNumberFormat="1" applyFont="1" applyFill="1" applyAlignment="1"/>
    <xf numFmtId="49" fontId="29" fillId="0" borderId="0" xfId="2" applyNumberFormat="1" applyFont="1" applyFill="1" applyAlignment="1"/>
    <xf numFmtId="0" fontId="24" fillId="0" borderId="0" xfId="2" applyNumberFormat="1" applyFont="1" applyFill="1" applyAlignment="1">
      <alignment horizontal="right"/>
    </xf>
    <xf numFmtId="49" fontId="31" fillId="0" borderId="0" xfId="2" quotePrefix="1" applyNumberFormat="1" applyFont="1" applyFill="1" applyAlignment="1">
      <alignment horizontal="left"/>
    </xf>
    <xf numFmtId="2" fontId="29" fillId="0" borderId="0" xfId="2" applyNumberFormat="1" applyFont="1" applyFill="1" applyAlignment="1"/>
    <xf numFmtId="169" fontId="53" fillId="0" borderId="0" xfId="2" applyNumberFormat="1" applyFont="1" applyFill="1" applyAlignment="1"/>
    <xf numFmtId="49" fontId="71" fillId="0" borderId="0" xfId="2" applyNumberFormat="1" applyFont="1" applyFill="1" applyAlignment="1"/>
    <xf numFmtId="4" fontId="53" fillId="0" borderId="0" xfId="2" applyNumberFormat="1" applyFont="1" applyFill="1" applyAlignment="1">
      <alignment horizontal="right"/>
    </xf>
    <xf numFmtId="3" fontId="53" fillId="0" borderId="0" xfId="2" applyNumberFormat="1" applyFont="1" applyFill="1" applyAlignment="1"/>
    <xf numFmtId="0" fontId="30" fillId="0" borderId="0" xfId="2" applyNumberFormat="1" applyFont="1" applyFill="1" applyAlignment="1">
      <alignment horizontal="center"/>
    </xf>
    <xf numFmtId="0" fontId="70" fillId="0" borderId="0" xfId="2" applyNumberFormat="1" applyFont="1" applyFill="1" applyAlignment="1"/>
    <xf numFmtId="165" fontId="73" fillId="0" borderId="0" xfId="2" applyNumberFormat="1" applyFont="1" applyFill="1" applyAlignment="1">
      <alignment horizontal="right"/>
    </xf>
    <xf numFmtId="0" fontId="29" fillId="0" borderId="0" xfId="2" applyNumberFormat="1" applyFont="1" applyFill="1" applyAlignment="1"/>
    <xf numFmtId="194" fontId="73" fillId="0" borderId="0" xfId="2" applyNumberFormat="1" applyFont="1" applyFill="1" applyAlignment="1">
      <alignment horizontal="right"/>
    </xf>
    <xf numFmtId="165" fontId="30" fillId="0" borderId="0" xfId="2" applyNumberFormat="1" applyFont="1" applyFill="1" applyAlignment="1">
      <alignment horizontal="center"/>
    </xf>
    <xf numFmtId="165" fontId="73" fillId="0" borderId="0" xfId="2" applyNumberFormat="1" applyFont="1" applyFill="1" applyAlignment="1"/>
    <xf numFmtId="165" fontId="73" fillId="0" borderId="0" xfId="2" quotePrefix="1" applyNumberFormat="1" applyFont="1" applyFill="1" applyAlignment="1">
      <alignment horizontal="center"/>
    </xf>
    <xf numFmtId="165" fontId="73" fillId="0" borderId="0" xfId="2" applyNumberFormat="1" applyFont="1" applyFill="1" applyAlignment="1">
      <alignment horizontal="center"/>
    </xf>
    <xf numFmtId="0" fontId="73" fillId="0" borderId="21" xfId="2" quotePrefix="1" applyNumberFormat="1" applyFont="1" applyFill="1" applyBorder="1" applyAlignment="1">
      <alignment horizontal="center"/>
    </xf>
    <xf numFmtId="165" fontId="73" fillId="0" borderId="70" xfId="2" quotePrefix="1" applyNumberFormat="1" applyFont="1" applyFill="1" applyBorder="1" applyAlignment="1">
      <alignment horizontal="center"/>
    </xf>
    <xf numFmtId="165" fontId="73" fillId="0" borderId="21" xfId="2" applyNumberFormat="1" applyFont="1" applyFill="1" applyBorder="1" applyAlignment="1">
      <alignment horizontal="centerContinuous"/>
    </xf>
    <xf numFmtId="165" fontId="31" fillId="0" borderId="0" xfId="2" applyNumberFormat="1" applyFont="1" applyFill="1" applyAlignment="1">
      <alignment horizontal="centerContinuous"/>
    </xf>
    <xf numFmtId="165" fontId="31" fillId="0" borderId="21" xfId="2" applyNumberFormat="1" applyFont="1" applyFill="1" applyBorder="1" applyAlignment="1">
      <alignment horizontal="centerContinuous"/>
    </xf>
    <xf numFmtId="0" fontId="24" fillId="0" borderId="0" xfId="2" applyNumberFormat="1" applyFont="1" applyFill="1" applyAlignment="1"/>
    <xf numFmtId="165" fontId="54" fillId="0" borderId="0" xfId="0" quotePrefix="1" applyNumberFormat="1" applyFont="1" applyAlignment="1">
      <alignment horizontal="right"/>
    </xf>
    <xf numFmtId="170" fontId="24" fillId="0" borderId="0" xfId="2" applyNumberFormat="1" applyFont="1" applyAlignment="1">
      <alignment horizontal="center"/>
    </xf>
    <xf numFmtId="170" fontId="24" fillId="0" borderId="0" xfId="4" applyNumberFormat="1" applyFont="1" applyFill="1" applyAlignment="1">
      <alignment horizontal="right"/>
    </xf>
    <xf numFmtId="164" fontId="24" fillId="0" borderId="0" xfId="4" applyNumberFormat="1" applyFont="1" applyFill="1"/>
    <xf numFmtId="170" fontId="24" fillId="0" borderId="0" xfId="4" applyNumberFormat="1" applyFont="1" applyFill="1" applyBorder="1"/>
    <xf numFmtId="170" fontId="26" fillId="0" borderId="70" xfId="2" applyNumberFormat="1" applyFont="1" applyBorder="1"/>
    <xf numFmtId="178" fontId="54" fillId="0" borderId="70" xfId="837" applyNumberFormat="1" applyFont="1" applyFill="1" applyBorder="1" applyAlignment="1">
      <alignment horizontal="right"/>
    </xf>
    <xf numFmtId="178" fontId="49" fillId="0" borderId="70" xfId="837" applyNumberFormat="1" applyFont="1" applyFill="1" applyBorder="1" applyAlignment="1"/>
    <xf numFmtId="43" fontId="29" fillId="0" borderId="0" xfId="0" applyNumberFormat="1" applyFont="1" applyAlignment="1"/>
    <xf numFmtId="44" fontId="29" fillId="0" borderId="0" xfId="0" applyNumberFormat="1" applyFont="1" applyAlignment="1"/>
    <xf numFmtId="0" fontId="29" fillId="0" borderId="14" xfId="0" applyNumberFormat="1" applyFont="1" applyFill="1" applyBorder="1" applyAlignment="1"/>
    <xf numFmtId="0" fontId="72" fillId="0" borderId="0" xfId="0" applyNumberFormat="1" applyFont="1" applyFill="1" applyAlignment="1"/>
    <xf numFmtId="39" fontId="70" fillId="0" borderId="0" xfId="0" applyNumberFormat="1" applyFont="1" applyFill="1" applyAlignment="1"/>
    <xf numFmtId="39" fontId="29" fillId="0" borderId="70" xfId="0" quotePrefix="1" applyNumberFormat="1" applyFont="1" applyFill="1" applyBorder="1" applyAlignment="1">
      <alignment horizontal="center"/>
    </xf>
    <xf numFmtId="0" fontId="30" fillId="0" borderId="0" xfId="0" applyNumberFormat="1" applyFont="1" applyFill="1" applyAlignment="1"/>
    <xf numFmtId="0" fontId="30" fillId="0" borderId="52" xfId="0" applyNumberFormat="1" applyFont="1" applyFill="1" applyBorder="1" applyAlignment="1"/>
    <xf numFmtId="42" fontId="86" fillId="0" borderId="17" xfId="739" applyNumberFormat="1" applyFont="1" applyBorder="1" applyAlignment="1"/>
    <xf numFmtId="42" fontId="86" fillId="0" borderId="0" xfId="0" applyNumberFormat="1" applyFont="1" applyBorder="1"/>
    <xf numFmtId="174" fontId="54" fillId="0" borderId="36" xfId="2" applyNumberFormat="1" applyFont="1" applyBorder="1" applyAlignment="1"/>
    <xf numFmtId="174" fontId="24" fillId="0" borderId="0" xfId="0" quotePrefix="1" applyNumberFormat="1" applyFont="1" applyAlignment="1">
      <alignment horizontal="right"/>
    </xf>
    <xf numFmtId="166" fontId="24" fillId="0" borderId="21" xfId="0" applyNumberFormat="1" applyFont="1" applyBorder="1" applyAlignment="1">
      <alignment horizontal="right"/>
    </xf>
    <xf numFmtId="170" fontId="31" fillId="0" borderId="0" xfId="0" applyNumberFormat="1" applyFont="1" applyAlignment="1">
      <alignment horizontal="right"/>
    </xf>
    <xf numFmtId="170" fontId="31" fillId="0" borderId="0" xfId="0" quotePrefix="1" applyNumberFormat="1" applyFont="1" applyAlignment="1" applyProtection="1">
      <alignment horizontal="right"/>
    </xf>
    <xf numFmtId="166" fontId="31" fillId="0" borderId="21" xfId="0" applyNumberFormat="1" applyFont="1" applyBorder="1" applyAlignment="1">
      <alignment horizontal="right"/>
    </xf>
    <xf numFmtId="174" fontId="31" fillId="0" borderId="0" xfId="0" applyNumberFormat="1" applyFont="1" applyAlignment="1">
      <alignment horizontal="right"/>
    </xf>
    <xf numFmtId="174" fontId="31" fillId="0" borderId="17" xfId="0" applyNumberFormat="1" applyFont="1" applyBorder="1" applyAlignment="1">
      <alignment horizontal="right"/>
    </xf>
    <xf numFmtId="174" fontId="31" fillId="0" borderId="0" xfId="0" applyNumberFormat="1" applyFont="1" applyAlignment="1" applyProtection="1">
      <alignment horizontal="right"/>
      <protection locked="0"/>
    </xf>
    <xf numFmtId="174" fontId="24" fillId="0" borderId="22" xfId="0" quotePrefix="1" applyNumberFormat="1" applyFont="1" applyBorder="1" applyAlignment="1">
      <alignment horizontal="right"/>
    </xf>
    <xf numFmtId="166" fontId="31" fillId="0" borderId="21" xfId="0" applyNumberFormat="1" applyFont="1" applyBorder="1" applyAlignment="1" applyProtection="1">
      <alignment horizontal="right"/>
      <protection locked="0"/>
    </xf>
    <xf numFmtId="166" fontId="24" fillId="0" borderId="0" xfId="0" applyNumberFormat="1" applyFont="1" applyAlignment="1" applyProtection="1">
      <alignment horizontal="right"/>
      <protection locked="0"/>
    </xf>
    <xf numFmtId="166" fontId="24" fillId="0" borderId="0" xfId="0" applyNumberFormat="1" applyFont="1" applyAlignment="1">
      <alignment horizontal="right"/>
    </xf>
    <xf numFmtId="166" fontId="24" fillId="0" borderId="22" xfId="0" applyNumberFormat="1" applyFont="1" applyBorder="1" applyAlignment="1">
      <alignment horizontal="right"/>
    </xf>
    <xf numFmtId="170" fontId="31" fillId="0" borderId="0" xfId="0" applyNumberFormat="1" applyFont="1" applyAlignment="1" applyProtection="1">
      <alignment horizontal="right"/>
      <protection locked="0"/>
    </xf>
    <xf numFmtId="170" fontId="31" fillId="0" borderId="22" xfId="0" applyNumberFormat="1" applyFont="1" applyBorder="1" applyAlignment="1">
      <alignment horizontal="right"/>
    </xf>
    <xf numFmtId="170" fontId="31" fillId="0" borderId="21" xfId="0" applyNumberFormat="1" applyFont="1" applyBorder="1" applyAlignment="1" applyProtection="1">
      <alignment horizontal="right"/>
      <protection locked="0"/>
    </xf>
    <xf numFmtId="170" fontId="24" fillId="0" borderId="21" xfId="0" applyNumberFormat="1" applyFont="1" applyBorder="1" applyAlignment="1" applyProtection="1">
      <alignment horizontal="right"/>
      <protection locked="0"/>
    </xf>
    <xf numFmtId="170" fontId="24" fillId="0" borderId="22" xfId="0" applyNumberFormat="1" applyFont="1" applyBorder="1" applyAlignment="1">
      <alignment horizontal="right"/>
    </xf>
    <xf numFmtId="170" fontId="24" fillId="0" borderId="22" xfId="0" applyNumberFormat="1" applyFont="1" applyBorder="1" applyAlignment="1" applyProtection="1">
      <alignment horizontal="right"/>
      <protection locked="0"/>
    </xf>
    <xf numFmtId="166" fontId="31" fillId="0" borderId="0" xfId="0" applyNumberFormat="1" applyFont="1" applyAlignment="1">
      <alignment horizontal="right"/>
    </xf>
    <xf numFmtId="166" fontId="31" fillId="0" borderId="22" xfId="0" applyNumberFormat="1" applyFont="1" applyBorder="1" applyAlignment="1">
      <alignment horizontal="right"/>
    </xf>
    <xf numFmtId="174" fontId="31" fillId="0" borderId="22" xfId="0" applyNumberFormat="1" applyFont="1" applyBorder="1" applyAlignment="1">
      <alignment horizontal="right"/>
    </xf>
    <xf numFmtId="174" fontId="24" fillId="0" borderId="22" xfId="0" applyNumberFormat="1" applyFont="1" applyBorder="1" applyAlignment="1">
      <alignment horizontal="right"/>
    </xf>
    <xf numFmtId="170" fontId="31" fillId="0" borderId="21" xfId="0" applyNumberFormat="1" applyFont="1" applyBorder="1" applyAlignment="1">
      <alignment horizontal="right"/>
    </xf>
    <xf numFmtId="170" fontId="31" fillId="0" borderId="41" xfId="0" applyNumberFormat="1" applyFont="1" applyBorder="1" applyAlignment="1">
      <alignment horizontal="right"/>
    </xf>
    <xf numFmtId="170" fontId="24" fillId="0" borderId="47" xfId="0" applyNumberFormat="1" applyFont="1" applyBorder="1" applyAlignment="1">
      <alignment horizontal="right"/>
    </xf>
    <xf numFmtId="174" fontId="58" fillId="0" borderId="0" xfId="0" applyNumberFormat="1" applyFont="1" applyAlignment="1">
      <alignment horizontal="right"/>
    </xf>
    <xf numFmtId="170" fontId="49" fillId="0" borderId="70" xfId="2" quotePrefix="1" applyNumberFormat="1" applyFont="1" applyBorder="1" applyAlignment="1">
      <alignment horizontal="right"/>
    </xf>
    <xf numFmtId="170" fontId="67" fillId="0" borderId="70" xfId="2" applyNumberFormat="1" applyFont="1" applyBorder="1" applyAlignment="1">
      <alignment horizontal="right"/>
    </xf>
    <xf numFmtId="170" fontId="26" fillId="0" borderId="70" xfId="1" applyNumberFormat="1" applyFont="1" applyBorder="1" applyAlignment="1">
      <alignment horizontal="center"/>
    </xf>
    <xf numFmtId="196" fontId="26" fillId="0" borderId="0" xfId="2" applyNumberFormat="1" applyFont="1" applyAlignment="1">
      <alignment horizontal="right"/>
    </xf>
    <xf numFmtId="170" fontId="26" fillId="0" borderId="70" xfId="2" applyNumberFormat="1" applyFont="1" applyBorder="1" applyAlignment="1">
      <alignment horizontal="right"/>
    </xf>
    <xf numFmtId="164" fontId="31" fillId="0" borderId="70" xfId="2" applyNumberFormat="1" applyFont="1" applyBorder="1"/>
    <xf numFmtId="164" fontId="0" fillId="0" borderId="16" xfId="2" applyNumberFormat="1" applyFont="1" applyBorder="1"/>
    <xf numFmtId="174" fontId="67" fillId="0" borderId="17" xfId="2" applyNumberFormat="1" applyFont="1" applyBorder="1" applyAlignment="1"/>
    <xf numFmtId="181" fontId="26" fillId="0" borderId="0" xfId="17" applyNumberFormat="1" applyFont="1" applyAlignment="1"/>
    <xf numFmtId="181" fontId="26" fillId="0" borderId="0" xfId="17" applyNumberFormat="1" applyFont="1" applyAlignment="1">
      <alignment horizontal="right"/>
    </xf>
    <xf numFmtId="181" fontId="0" fillId="0" borderId="0" xfId="17" applyNumberFormat="1" applyFont="1"/>
    <xf numFmtId="181" fontId="26" fillId="0" borderId="0" xfId="17" applyNumberFormat="1" applyFont="1" applyFill="1" applyAlignment="1"/>
    <xf numFmtId="43" fontId="31" fillId="0" borderId="75" xfId="837" applyNumberFormat="1" applyFont="1" applyBorder="1" applyAlignment="1"/>
    <xf numFmtId="41" fontId="31" fillId="0" borderId="0" xfId="739" quotePrefix="1" applyNumberFormat="1" applyFont="1" applyBorder="1" applyAlignment="1">
      <alignment horizontal="center"/>
    </xf>
    <xf numFmtId="184" fontId="26" fillId="0" borderId="0" xfId="0" applyNumberFormat="1" applyFont="1" applyBorder="1" applyAlignment="1" applyProtection="1">
      <protection locked="0"/>
    </xf>
    <xf numFmtId="0" fontId="177" fillId="0" borderId="0" xfId="862" applyNumberFormat="1" applyFont="1" applyAlignment="1" applyProtection="1"/>
    <xf numFmtId="0" fontId="177" fillId="0" borderId="0" xfId="862" quotePrefix="1" applyNumberFormat="1" applyFont="1" applyBorder="1" applyAlignment="1" applyProtection="1">
      <alignment horizontal="left"/>
    </xf>
    <xf numFmtId="0" fontId="177" fillId="0" borderId="0" xfId="862" applyNumberFormat="1" applyFont="1" applyBorder="1" applyAlignment="1" applyProtection="1"/>
    <xf numFmtId="164" fontId="26" fillId="0" borderId="70" xfId="0" applyNumberFormat="1" applyFont="1" applyBorder="1" applyAlignment="1" applyProtection="1">
      <protection locked="0"/>
    </xf>
    <xf numFmtId="42" fontId="29" fillId="0" borderId="0" xfId="0" quotePrefix="1" applyNumberFormat="1" applyFont="1" applyFill="1" applyAlignment="1">
      <alignment horizontal="center"/>
    </xf>
    <xf numFmtId="41" fontId="29" fillId="0" borderId="0" xfId="0" quotePrefix="1" applyNumberFormat="1" applyFont="1" applyFill="1" applyAlignment="1">
      <alignment horizontal="center"/>
    </xf>
    <xf numFmtId="41" fontId="29" fillId="0" borderId="0" xfId="0" applyNumberFormat="1" applyFont="1" applyFill="1" applyBorder="1" applyAlignment="1"/>
    <xf numFmtId="41" fontId="100" fillId="0" borderId="0" xfId="0" applyNumberFormat="1" applyFont="1" applyFill="1" applyAlignment="1"/>
    <xf numFmtId="41" fontId="29" fillId="0" borderId="0" xfId="0" quotePrefix="1" applyNumberFormat="1" applyFont="1" applyFill="1" applyAlignment="1"/>
    <xf numFmtId="41" fontId="30" fillId="0" borderId="0" xfId="828" applyNumberFormat="1" applyFont="1" applyFill="1" applyBorder="1" applyAlignment="1">
      <alignment wrapText="1"/>
    </xf>
    <xf numFmtId="41" fontId="29" fillId="0" borderId="0" xfId="0" applyNumberFormat="1" applyFont="1" applyBorder="1" applyAlignment="1"/>
    <xf numFmtId="41" fontId="30" fillId="0" borderId="0" xfId="0" applyNumberFormat="1" applyFont="1" applyFill="1" applyAlignment="1"/>
    <xf numFmtId="41" fontId="101" fillId="0" borderId="0" xfId="0" applyNumberFormat="1" applyFont="1"/>
    <xf numFmtId="41" fontId="101" fillId="0" borderId="0" xfId="0" applyNumberFormat="1" applyFont="1" applyFill="1" applyAlignment="1">
      <alignment horizontal="center" vertical="top"/>
    </xf>
    <xf numFmtId="41" fontId="100" fillId="0" borderId="0" xfId="0" applyNumberFormat="1" applyFont="1" applyAlignment="1">
      <alignment horizontal="center" vertical="top"/>
    </xf>
    <xf numFmtId="41" fontId="100" fillId="0" borderId="0" xfId="0" applyNumberFormat="1" applyFont="1" applyAlignment="1">
      <alignment horizontal="center"/>
    </xf>
    <xf numFmtId="41" fontId="100" fillId="0" borderId="0" xfId="0" applyNumberFormat="1" applyFont="1" applyFill="1" applyAlignment="1">
      <alignment horizontal="center"/>
    </xf>
    <xf numFmtId="41" fontId="169" fillId="0" borderId="0" xfId="0" applyNumberFormat="1" applyFont="1"/>
    <xf numFmtId="41" fontId="168" fillId="0" borderId="0" xfId="0" applyNumberFormat="1" applyFont="1"/>
    <xf numFmtId="41" fontId="29" fillId="0" borderId="0" xfId="0" applyNumberFormat="1" applyFont="1" applyFill="1" applyBorder="1" applyAlignment="1">
      <alignment horizontal="center"/>
    </xf>
    <xf numFmtId="41" fontId="29" fillId="0" borderId="0" xfId="0" applyNumberFormat="1" applyFont="1" applyFill="1" applyBorder="1" applyAlignment="1">
      <alignment horizontal="center" vertical="top"/>
    </xf>
    <xf numFmtId="41" fontId="29" fillId="0" borderId="0" xfId="0" applyNumberFormat="1" applyFont="1" applyFill="1" applyAlignment="1"/>
    <xf numFmtId="41" fontId="101" fillId="0" borderId="20" xfId="0" quotePrefix="1" applyNumberFormat="1" applyFont="1" applyFill="1" applyBorder="1" applyAlignment="1"/>
    <xf numFmtId="41" fontId="101" fillId="0" borderId="20" xfId="0" applyNumberFormat="1" applyFont="1" applyFill="1" applyBorder="1" applyAlignment="1">
      <alignment horizontal="right"/>
    </xf>
    <xf numFmtId="41" fontId="29" fillId="0" borderId="0" xfId="0" quotePrefix="1" applyNumberFormat="1" applyFont="1" applyFill="1" applyAlignment="1">
      <alignment horizontal="right"/>
    </xf>
    <xf numFmtId="41" fontId="101" fillId="0" borderId="0" xfId="828" applyNumberFormat="1" applyFont="1" applyFill="1"/>
    <xf numFmtId="41" fontId="100" fillId="0" borderId="0" xfId="828" applyNumberFormat="1" applyFont="1" applyFill="1"/>
    <xf numFmtId="41" fontId="101" fillId="0" borderId="20" xfId="0" applyNumberFormat="1" applyFont="1" applyBorder="1"/>
    <xf numFmtId="41" fontId="29" fillId="0" borderId="0" xfId="0" applyNumberFormat="1" applyFont="1" applyAlignment="1">
      <alignment horizontal="right" vertical="center"/>
    </xf>
    <xf numFmtId="164" fontId="31" fillId="0" borderId="0" xfId="1941" quotePrefix="1" applyNumberFormat="1" applyFont="1" applyAlignment="1">
      <alignment horizontal="right"/>
    </xf>
    <xf numFmtId="39"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166" fontId="25" fillId="0" borderId="0" xfId="0" applyNumberFormat="1" applyFont="1" applyBorder="1" applyAlignment="1" applyProtection="1">
      <alignment horizontal="left"/>
      <protection locked="0"/>
    </xf>
    <xf numFmtId="164" fontId="28" fillId="0" borderId="0" xfId="0" applyFont="1" applyBorder="1" applyAlignment="1" applyProtection="1">
      <alignment horizontal="left"/>
      <protection locked="0"/>
    </xf>
    <xf numFmtId="166" fontId="31" fillId="0" borderId="11" xfId="0" applyNumberFormat="1" applyFont="1" applyBorder="1" applyAlignment="1" applyProtection="1">
      <alignment horizontal="left"/>
      <protection locked="0"/>
    </xf>
    <xf numFmtId="164" fontId="24" fillId="0" borderId="10" xfId="0" applyFont="1" applyBorder="1" applyAlignment="1" applyProtection="1">
      <alignment horizontal="left"/>
      <protection locked="0"/>
    </xf>
    <xf numFmtId="164" fontId="24" fillId="0" borderId="12" xfId="0" applyFont="1" applyBorder="1" applyAlignment="1" applyProtection="1">
      <alignment horizontal="left"/>
      <protection locked="0"/>
    </xf>
    <xf numFmtId="166" fontId="31" fillId="0" borderId="10" xfId="0" applyNumberFormat="1" applyFont="1" applyBorder="1" applyAlignment="1">
      <alignment horizontal="center"/>
    </xf>
    <xf numFmtId="164" fontId="26" fillId="0" borderId="10" xfId="0" applyFont="1" applyBorder="1" applyAlignment="1">
      <alignment horizontal="center"/>
    </xf>
    <xf numFmtId="164" fontId="26" fillId="0" borderId="12" xfId="0" applyFont="1" applyBorder="1" applyAlignment="1">
      <alignment horizontal="center"/>
    </xf>
    <xf numFmtId="166" fontId="31" fillId="0" borderId="0" xfId="0" applyNumberFormat="1" applyFont="1" applyBorder="1" applyAlignment="1">
      <alignment horizontal="center"/>
    </xf>
    <xf numFmtId="164" fontId="26" fillId="0" borderId="0" xfId="0" applyFont="1" applyBorder="1" applyAlignment="1"/>
    <xf numFmtId="164" fontId="0" fillId="0" borderId="0" xfId="0" applyBorder="1" applyAlignment="1"/>
    <xf numFmtId="164" fontId="26" fillId="0" borderId="0" xfId="0" applyFont="1" applyBorder="1" applyAlignment="1">
      <alignment horizontal="center"/>
    </xf>
    <xf numFmtId="164" fontId="24" fillId="0" borderId="10" xfId="0" applyFont="1" applyBorder="1" applyAlignment="1">
      <alignment horizontal="center"/>
    </xf>
    <xf numFmtId="164" fontId="31" fillId="0" borderId="10" xfId="0" applyFont="1" applyBorder="1" applyAlignment="1">
      <alignment horizontal="center"/>
    </xf>
    <xf numFmtId="166" fontId="31" fillId="0" borderId="10" xfId="0" applyNumberFormat="1" applyFont="1" applyBorder="1" applyAlignment="1">
      <alignment horizontal="left"/>
    </xf>
    <xf numFmtId="164" fontId="24" fillId="0" borderId="10" xfId="0" applyFont="1" applyBorder="1" applyAlignment="1">
      <alignment horizontal="left"/>
    </xf>
    <xf numFmtId="166" fontId="131" fillId="0" borderId="0" xfId="0" applyNumberFormat="1" applyFont="1" applyBorder="1" applyAlignment="1">
      <alignment horizontal="center"/>
    </xf>
    <xf numFmtId="164" fontId="130" fillId="0" borderId="0" xfId="0" applyFont="1" applyBorder="1" applyAlignment="1"/>
    <xf numFmtId="39" fontId="25" fillId="0" borderId="0" xfId="0" applyNumberFormat="1" applyFont="1" applyFill="1" applyBorder="1" applyAlignment="1">
      <alignment horizontal="left"/>
    </xf>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0" fontId="108" fillId="0" borderId="0" xfId="860" applyFont="1" applyAlignment="1">
      <alignment horizontal="center"/>
    </xf>
    <xf numFmtId="0" fontId="108" fillId="0" borderId="0" xfId="860" applyFont="1" applyAlignment="1">
      <alignment horizontal="right"/>
    </xf>
    <xf numFmtId="0" fontId="146" fillId="0" borderId="0" xfId="2" applyNumberFormat="1" applyFont="1" applyFill="1" applyAlignment="1">
      <alignment horizontal="center" vertical="top" wrapText="1"/>
    </xf>
    <xf numFmtId="0" fontId="31" fillId="0" borderId="0" xfId="2" applyNumberFormat="1" applyFont="1" applyAlignment="1">
      <alignment horizontal="right"/>
    </xf>
    <xf numFmtId="0" fontId="0" fillId="0" borderId="0" xfId="2" applyFont="1" applyBorder="1" applyAlignment="1">
      <alignment horizontal="right"/>
    </xf>
    <xf numFmtId="0" fontId="31" fillId="0" borderId="0" xfId="2" applyNumberFormat="1" applyFont="1" applyFill="1" applyAlignment="1">
      <alignment horizontal="right"/>
    </xf>
    <xf numFmtId="0" fontId="0" fillId="0" borderId="0" xfId="2" applyFont="1" applyFill="1" applyBorder="1" applyAlignment="1">
      <alignment horizontal="right"/>
    </xf>
    <xf numFmtId="0" fontId="54" fillId="0" borderId="0" xfId="2" applyNumberFormat="1" applyFont="1" applyFill="1" applyAlignment="1" applyProtection="1">
      <alignment vertical="justify"/>
      <protection locked="0"/>
    </xf>
    <xf numFmtId="0" fontId="0" fillId="0" borderId="0" xfId="2" applyFont="1" applyFill="1" applyBorder="1" applyAlignment="1"/>
    <xf numFmtId="166" fontId="62" fillId="35" borderId="0" xfId="2" applyNumberFormat="1" applyFont="1" applyFill="1" applyAlignment="1">
      <alignment horizontal="right"/>
    </xf>
    <xf numFmtId="0" fontId="26" fillId="35" borderId="0" xfId="2" applyFont="1" applyFill="1" applyBorder="1" applyAlignment="1"/>
    <xf numFmtId="166" fontId="31" fillId="0" borderId="10" xfId="2" applyNumberFormat="1" applyFont="1" applyBorder="1" applyAlignment="1" applyProtection="1">
      <alignment horizontal="left"/>
      <protection locked="0"/>
    </xf>
    <xf numFmtId="0" fontId="31" fillId="0" borderId="10" xfId="2" quotePrefix="1" applyNumberFormat="1" applyFont="1" applyBorder="1" applyAlignment="1">
      <alignment horizontal="center"/>
    </xf>
    <xf numFmtId="0" fontId="31" fillId="0" borderId="10" xfId="2" applyNumberFormat="1" applyFont="1" applyBorder="1" applyAlignment="1">
      <alignment horizontal="left"/>
    </xf>
    <xf numFmtId="0" fontId="26" fillId="0" borderId="10" xfId="2" applyFont="1" applyBorder="1" applyAlignment="1"/>
    <xf numFmtId="0" fontId="31" fillId="0" borderId="10" xfId="2" applyNumberFormat="1" applyFont="1" applyBorder="1" applyAlignment="1">
      <alignment horizontal="center"/>
    </xf>
    <xf numFmtId="0" fontId="26" fillId="0" borderId="10" xfId="2" applyFont="1" applyBorder="1" applyAlignment="1">
      <alignment horizontal="center"/>
    </xf>
    <xf numFmtId="175" fontId="30" fillId="0" borderId="0" xfId="4" quotePrefix="1" applyNumberFormat="1" applyFont="1" applyFill="1" applyAlignment="1">
      <alignment horizontal="right"/>
    </xf>
    <xf numFmtId="0" fontId="74" fillId="0" borderId="0" xfId="4" applyFill="1" applyAlignment="1"/>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0" fillId="0" borderId="10" xfId="2" applyFont="1" applyBorder="1" applyAlignment="1"/>
    <xf numFmtId="166" fontId="65" fillId="0" borderId="0" xfId="2" applyNumberFormat="1" applyFont="1" applyAlignment="1">
      <alignment horizontal="right"/>
    </xf>
    <xf numFmtId="0" fontId="40" fillId="0" borderId="0" xfId="2" applyFont="1" applyBorder="1" applyAlignment="1">
      <alignment horizontal="right"/>
    </xf>
    <xf numFmtId="0" fontId="25" fillId="0" borderId="0" xfId="2" applyNumberFormat="1" applyFont="1" applyAlignment="1">
      <alignment horizontal="right"/>
    </xf>
    <xf numFmtId="0" fontId="28" fillId="0" borderId="0" xfId="2" applyFont="1" applyBorder="1" applyAlignment="1">
      <alignment horizontal="right"/>
    </xf>
    <xf numFmtId="0" fontId="54" fillId="0" borderId="0" xfId="2" quotePrefix="1" applyNumberFormat="1" applyFont="1" applyBorder="1" applyAlignment="1">
      <alignment horizontal="center"/>
    </xf>
    <xf numFmtId="0" fontId="49" fillId="0" borderId="0" xfId="2" applyFont="1" applyBorder="1" applyAlignment="1">
      <alignment horizontal="center"/>
    </xf>
    <xf numFmtId="182" fontId="29" fillId="0" borderId="0" xfId="837" quotePrefix="1" applyNumberFormat="1" applyFont="1" applyAlignment="1">
      <alignment horizontal="justify" vertical="top"/>
    </xf>
    <xf numFmtId="0" fontId="26" fillId="0" borderId="0" xfId="837" applyAlignment="1">
      <alignment horizontal="justify"/>
    </xf>
    <xf numFmtId="182" fontId="29" fillId="0" borderId="0" xfId="837" quotePrefix="1" applyNumberFormat="1" applyFont="1" applyAlignment="1">
      <alignment horizontal="justify" vertical="top" wrapText="1"/>
    </xf>
    <xf numFmtId="0" fontId="26" fillId="0" borderId="0" xfId="837" applyFont="1" applyBorder="1" applyAlignment="1">
      <alignment horizontal="justify"/>
    </xf>
    <xf numFmtId="182" fontId="29" fillId="0" borderId="0" xfId="837" quotePrefix="1" applyNumberFormat="1" applyFont="1" applyAlignment="1">
      <alignment horizontal="left" vertical="distributed" wrapText="1"/>
    </xf>
    <xf numFmtId="0" fontId="26" fillId="0" borderId="0" xfId="837" applyBorder="1" applyAlignment="1"/>
    <xf numFmtId="182" fontId="29" fillId="0" borderId="0" xfId="837" applyNumberFormat="1" applyFont="1" applyBorder="1" applyAlignment="1">
      <alignment horizontal="left" vertical="top" wrapText="1"/>
    </xf>
    <xf numFmtId="0" fontId="31" fillId="0" borderId="0" xfId="17" applyNumberFormat="1" applyFont="1" applyAlignment="1">
      <alignment horizontal="left"/>
    </xf>
    <xf numFmtId="0" fontId="26" fillId="0" borderId="0" xfId="17" applyNumberFormat="1" applyFont="1" applyAlignment="1" applyProtection="1">
      <alignment horizontal="left"/>
      <protection locked="0"/>
    </xf>
    <xf numFmtId="0" fontId="31" fillId="0" borderId="0" xfId="17" applyNumberFormat="1" applyFont="1" applyAlignment="1" applyProtection="1">
      <alignment horizontal="left"/>
      <protection locked="0"/>
    </xf>
    <xf numFmtId="0" fontId="24" fillId="0" borderId="0" xfId="17" applyNumberFormat="1" applyFont="1" applyAlignment="1">
      <alignment horizontal="justify" wrapText="1"/>
    </xf>
    <xf numFmtId="164" fontId="24" fillId="0" borderId="0" xfId="0" applyFont="1" applyAlignment="1">
      <alignment horizontal="justify" wrapText="1"/>
    </xf>
    <xf numFmtId="0" fontId="54" fillId="0" borderId="0" xfId="837" applyNumberFormat="1" applyFont="1" applyAlignment="1">
      <alignment horizontal="left"/>
    </xf>
    <xf numFmtId="0" fontId="54" fillId="0" borderId="0" xfId="837" quotePrefix="1" applyNumberFormat="1" applyFont="1" applyAlignment="1">
      <alignment horizontal="left"/>
    </xf>
    <xf numFmtId="0" fontId="54" fillId="0" borderId="0" xfId="837" quotePrefix="1" applyNumberFormat="1" applyFont="1" applyAlignment="1">
      <alignment horizontal="center"/>
    </xf>
    <xf numFmtId="0" fontId="54" fillId="0" borderId="0" xfId="837" applyNumberFormat="1" applyFont="1" applyFill="1" applyAlignment="1">
      <alignment horizontal="left"/>
    </xf>
    <xf numFmtId="0" fontId="49" fillId="0" borderId="0" xfId="837" applyFont="1" applyFill="1" applyBorder="1" applyAlignment="1">
      <alignment horizontal="left"/>
    </xf>
    <xf numFmtId="0" fontId="31" fillId="0" borderId="0" xfId="837" quotePrefix="1" applyNumberFormat="1" applyFont="1" applyFill="1" applyAlignment="1">
      <alignment horizontal="center"/>
    </xf>
    <xf numFmtId="0" fontId="26" fillId="0" borderId="0" xfId="837" applyFont="1" applyFill="1" applyBorder="1" applyAlignment="1">
      <alignment horizontal="center"/>
    </xf>
    <xf numFmtId="0" fontId="112" fillId="0" borderId="54" xfId="739" applyFont="1" applyBorder="1" applyAlignment="1">
      <alignment horizontal="justify" wrapText="1"/>
    </xf>
    <xf numFmtId="164" fontId="0" fillId="0" borderId="55" xfId="0" applyBorder="1" applyAlignment="1">
      <alignment horizontal="justify" wrapText="1"/>
    </xf>
    <xf numFmtId="164" fontId="0" fillId="0" borderId="56" xfId="0" applyBorder="1" applyAlignment="1">
      <alignment horizontal="justify" wrapText="1"/>
    </xf>
    <xf numFmtId="164" fontId="0" fillId="0" borderId="57" xfId="0" applyBorder="1" applyAlignment="1">
      <alignment horizontal="justify" wrapText="1"/>
    </xf>
    <xf numFmtId="164" fontId="0" fillId="0" borderId="0" xfId="0" applyAlignment="1">
      <alignment horizontal="justify" wrapText="1"/>
    </xf>
    <xf numFmtId="164" fontId="0" fillId="0" borderId="45" xfId="0" applyBorder="1" applyAlignment="1">
      <alignment horizontal="justify" wrapText="1"/>
    </xf>
    <xf numFmtId="164" fontId="0" fillId="0" borderId="58" xfId="0" applyBorder="1" applyAlignment="1">
      <alignment horizontal="justify" wrapText="1"/>
    </xf>
    <xf numFmtId="164" fontId="0" fillId="0" borderId="53" xfId="0" applyBorder="1" applyAlignment="1">
      <alignment horizontal="justify" wrapText="1"/>
    </xf>
    <xf numFmtId="164" fontId="0" fillId="0" borderId="59" xfId="0" applyBorder="1" applyAlignment="1">
      <alignment horizontal="justify" wrapText="1"/>
    </xf>
    <xf numFmtId="42" fontId="30" fillId="0" borderId="36" xfId="0" applyNumberFormat="1" applyFont="1" applyFill="1" applyBorder="1" applyAlignment="1">
      <alignment horizontal="right" vertical="top"/>
    </xf>
    <xf numFmtId="42" fontId="30" fillId="0" borderId="36" xfId="0" quotePrefix="1" applyNumberFormat="1" applyFont="1" applyFill="1" applyBorder="1" applyAlignment="1">
      <alignment horizontal="right"/>
    </xf>
  </cellXfs>
  <cellStyles count="1942">
    <cellStyle name="20% - Accent1 10" xfId="25"/>
    <cellStyle name="20% - Accent1 10 2" xfId="26"/>
    <cellStyle name="20% - Accent1 10 2 2" xfId="27"/>
    <cellStyle name="20% - Accent1 10 2 2 2" xfId="1056"/>
    <cellStyle name="20% - Accent1 10 2 3" xfId="1055"/>
    <cellStyle name="20% - Accent1 10 3" xfId="28"/>
    <cellStyle name="20% - Accent1 10 3 2" xfId="1057"/>
    <cellStyle name="20% - Accent1 10 4" xfId="863"/>
    <cellStyle name="20% - Accent1 10 5" xfId="1054"/>
    <cellStyle name="20% - Accent1 11" xfId="29"/>
    <cellStyle name="20% - Accent1 11 2" xfId="30"/>
    <cellStyle name="20% - Accent1 11 2 2" xfId="31"/>
    <cellStyle name="20% - Accent1 11 2 2 2" xfId="1060"/>
    <cellStyle name="20% - Accent1 11 2 3" xfId="1059"/>
    <cellStyle name="20% - Accent1 11 3" xfId="32"/>
    <cellStyle name="20% - Accent1 11 3 2" xfId="1061"/>
    <cellStyle name="20% - Accent1 11 4" xfId="1058"/>
    <cellStyle name="20% - Accent1 12" xfId="33"/>
    <cellStyle name="20% - Accent1 12 2" xfId="34"/>
    <cellStyle name="20% - Accent1 12 2 2" xfId="35"/>
    <cellStyle name="20% - Accent1 12 2 2 2" xfId="1064"/>
    <cellStyle name="20% - Accent1 12 2 3" xfId="1063"/>
    <cellStyle name="20% - Accent1 12 3" xfId="36"/>
    <cellStyle name="20% - Accent1 12 3 2" xfId="1065"/>
    <cellStyle name="20% - Accent1 12 4" xfId="1062"/>
    <cellStyle name="20% - Accent1 13" xfId="37"/>
    <cellStyle name="20% - Accent1 13 2" xfId="38"/>
    <cellStyle name="20% - Accent1 13 2 2" xfId="39"/>
    <cellStyle name="20% - Accent1 13 2 2 2" xfId="1068"/>
    <cellStyle name="20% - Accent1 13 2 3" xfId="1067"/>
    <cellStyle name="20% - Accent1 13 3" xfId="40"/>
    <cellStyle name="20% - Accent1 13 3 2" xfId="1069"/>
    <cellStyle name="20% - Accent1 13 4" xfId="1066"/>
    <cellStyle name="20% - Accent1 14" xfId="41"/>
    <cellStyle name="20% - Accent1 14 2" xfId="42"/>
    <cellStyle name="20% - Accent1 14 2 2" xfId="1071"/>
    <cellStyle name="20% - Accent1 14 3" xfId="1070"/>
    <cellStyle name="20% - Accent1 15" xfId="43"/>
    <cellStyle name="20% - Accent1 15 2" xfId="1072"/>
    <cellStyle name="20% - Accent1 16" xfId="844"/>
    <cellStyle name="20% - Accent1 16 2" xfId="1783"/>
    <cellStyle name="20% - Accent1 2" xfId="44"/>
    <cellStyle name="20% - Accent1 2 2" xfId="45"/>
    <cellStyle name="20% - Accent1 2 2 2" xfId="46"/>
    <cellStyle name="20% - Accent1 2 2 2 2" xfId="1075"/>
    <cellStyle name="20% - Accent1 2 2 3" xfId="865"/>
    <cellStyle name="20% - Accent1 2 2 3 2" xfId="1801"/>
    <cellStyle name="20% - Accent1 2 2 4" xfId="1074"/>
    <cellStyle name="20% - Accent1 2 3" xfId="47"/>
    <cellStyle name="20% - Accent1 2 3 2" xfId="1076"/>
    <cellStyle name="20% - Accent1 2 4" xfId="864"/>
    <cellStyle name="20% - Accent1 2 4 2" xfId="1800"/>
    <cellStyle name="20% - Accent1 2 5" xfId="1073"/>
    <cellStyle name="20% - Accent1 3" xfId="48"/>
    <cellStyle name="20% - Accent1 3 2" xfId="49"/>
    <cellStyle name="20% - Accent1 3 2 2" xfId="50"/>
    <cellStyle name="20% - Accent1 3 2 2 2" xfId="1079"/>
    <cellStyle name="20% - Accent1 3 2 3" xfId="867"/>
    <cellStyle name="20% - Accent1 3 2 3 2" xfId="1803"/>
    <cellStyle name="20% - Accent1 3 2 4" xfId="1078"/>
    <cellStyle name="20% - Accent1 3 3" xfId="51"/>
    <cellStyle name="20% - Accent1 3 3 2" xfId="1080"/>
    <cellStyle name="20% - Accent1 3 4" xfId="866"/>
    <cellStyle name="20% - Accent1 3 4 2" xfId="1802"/>
    <cellStyle name="20% - Accent1 3 5" xfId="1077"/>
    <cellStyle name="20% - Accent1 4" xfId="52"/>
    <cellStyle name="20% - Accent1 4 2" xfId="53"/>
    <cellStyle name="20% - Accent1 4 2 2" xfId="54"/>
    <cellStyle name="20% - Accent1 4 2 2 2" xfId="1083"/>
    <cellStyle name="20% - Accent1 4 2 3" xfId="869"/>
    <cellStyle name="20% - Accent1 4 2 3 2" xfId="1805"/>
    <cellStyle name="20% - Accent1 4 2 4" xfId="1082"/>
    <cellStyle name="20% - Accent1 4 3" xfId="55"/>
    <cellStyle name="20% - Accent1 4 3 2" xfId="1084"/>
    <cellStyle name="20% - Accent1 4 4" xfId="868"/>
    <cellStyle name="20% - Accent1 4 4 2" xfId="1804"/>
    <cellStyle name="20% - Accent1 4 5" xfId="1081"/>
    <cellStyle name="20% - Accent1 5" xfId="56"/>
    <cellStyle name="20% - Accent1 5 2" xfId="57"/>
    <cellStyle name="20% - Accent1 5 2 2" xfId="58"/>
    <cellStyle name="20% - Accent1 5 2 2 2" xfId="1087"/>
    <cellStyle name="20% - Accent1 5 2 3" xfId="1086"/>
    <cellStyle name="20% - Accent1 5 3" xfId="59"/>
    <cellStyle name="20% - Accent1 5 3 2" xfId="1088"/>
    <cellStyle name="20% - Accent1 5 4" xfId="870"/>
    <cellStyle name="20% - Accent1 5 5" xfId="1085"/>
    <cellStyle name="20% - Accent1 6" xfId="60"/>
    <cellStyle name="20% - Accent1 6 2" xfId="61"/>
    <cellStyle name="20% - Accent1 6 2 2" xfId="62"/>
    <cellStyle name="20% - Accent1 6 2 2 2" xfId="1091"/>
    <cellStyle name="20% - Accent1 6 2 3" xfId="1090"/>
    <cellStyle name="20% - Accent1 6 3" xfId="63"/>
    <cellStyle name="20% - Accent1 6 3 2" xfId="1092"/>
    <cellStyle name="20% - Accent1 6 4" xfId="871"/>
    <cellStyle name="20% - Accent1 6 4 2" xfId="1806"/>
    <cellStyle name="20% - Accent1 6 5" xfId="1089"/>
    <cellStyle name="20% - Accent1 7" xfId="64"/>
    <cellStyle name="20% - Accent1 7 2" xfId="65"/>
    <cellStyle name="20% - Accent1 7 2 2" xfId="66"/>
    <cellStyle name="20% - Accent1 7 2 2 2" xfId="1095"/>
    <cellStyle name="20% - Accent1 7 2 3" xfId="1094"/>
    <cellStyle name="20% - Accent1 7 3" xfId="67"/>
    <cellStyle name="20% - Accent1 7 3 2" xfId="1096"/>
    <cellStyle name="20% - Accent1 7 4" xfId="872"/>
    <cellStyle name="20% - Accent1 7 4 2" xfId="1807"/>
    <cellStyle name="20% - Accent1 7 5" xfId="1093"/>
    <cellStyle name="20% - Accent1 8" xfId="68"/>
    <cellStyle name="20% - Accent1 8 2" xfId="69"/>
    <cellStyle name="20% - Accent1 8 2 2" xfId="70"/>
    <cellStyle name="20% - Accent1 8 2 2 2" xfId="1099"/>
    <cellStyle name="20% - Accent1 8 2 3" xfId="1098"/>
    <cellStyle name="20% - Accent1 8 3" xfId="71"/>
    <cellStyle name="20% - Accent1 8 3 2" xfId="1100"/>
    <cellStyle name="20% - Accent1 8 4" xfId="873"/>
    <cellStyle name="20% - Accent1 8 4 2" xfId="1808"/>
    <cellStyle name="20% - Accent1 8 5" xfId="1097"/>
    <cellStyle name="20% - Accent1 9" xfId="72"/>
    <cellStyle name="20% - Accent1 9 2" xfId="73"/>
    <cellStyle name="20% - Accent1 9 2 2" xfId="74"/>
    <cellStyle name="20% - Accent1 9 2 2 2" xfId="1103"/>
    <cellStyle name="20% - Accent1 9 2 3" xfId="1102"/>
    <cellStyle name="20% - Accent1 9 3" xfId="75"/>
    <cellStyle name="20% - Accent1 9 3 2" xfId="1104"/>
    <cellStyle name="20% - Accent1 9 4" xfId="874"/>
    <cellStyle name="20% - Accent1 9 4 2" xfId="1809"/>
    <cellStyle name="20% - Accent1 9 5" xfId="1101"/>
    <cellStyle name="20% - Accent2 10" xfId="76"/>
    <cellStyle name="20% - Accent2 10 2" xfId="77"/>
    <cellStyle name="20% - Accent2 10 2 2" xfId="78"/>
    <cellStyle name="20% - Accent2 10 2 2 2" xfId="1107"/>
    <cellStyle name="20% - Accent2 10 2 3" xfId="1106"/>
    <cellStyle name="20% - Accent2 10 3" xfId="79"/>
    <cellStyle name="20% - Accent2 10 3 2" xfId="1108"/>
    <cellStyle name="20% - Accent2 10 4" xfId="875"/>
    <cellStyle name="20% - Accent2 10 5" xfId="1105"/>
    <cellStyle name="20% - Accent2 11" xfId="80"/>
    <cellStyle name="20% - Accent2 11 2" xfId="81"/>
    <cellStyle name="20% - Accent2 11 2 2" xfId="82"/>
    <cellStyle name="20% - Accent2 11 2 2 2" xfId="1111"/>
    <cellStyle name="20% - Accent2 11 2 3" xfId="1110"/>
    <cellStyle name="20% - Accent2 11 3" xfId="83"/>
    <cellStyle name="20% - Accent2 11 3 2" xfId="1112"/>
    <cellStyle name="20% - Accent2 11 4" xfId="1109"/>
    <cellStyle name="20% - Accent2 12" xfId="84"/>
    <cellStyle name="20% - Accent2 12 2" xfId="85"/>
    <cellStyle name="20% - Accent2 12 2 2" xfId="86"/>
    <cellStyle name="20% - Accent2 12 2 2 2" xfId="1115"/>
    <cellStyle name="20% - Accent2 12 2 3" xfId="1114"/>
    <cellStyle name="20% - Accent2 12 3" xfId="87"/>
    <cellStyle name="20% - Accent2 12 3 2" xfId="1116"/>
    <cellStyle name="20% - Accent2 12 4" xfId="1113"/>
    <cellStyle name="20% - Accent2 13" xfId="88"/>
    <cellStyle name="20% - Accent2 13 2" xfId="89"/>
    <cellStyle name="20% - Accent2 13 2 2" xfId="90"/>
    <cellStyle name="20% - Accent2 13 2 2 2" xfId="1119"/>
    <cellStyle name="20% - Accent2 13 2 3" xfId="1118"/>
    <cellStyle name="20% - Accent2 13 3" xfId="91"/>
    <cellStyle name="20% - Accent2 13 3 2" xfId="1120"/>
    <cellStyle name="20% - Accent2 13 4" xfId="1117"/>
    <cellStyle name="20% - Accent2 14" xfId="92"/>
    <cellStyle name="20% - Accent2 14 2" xfId="93"/>
    <cellStyle name="20% - Accent2 14 2 2" xfId="1122"/>
    <cellStyle name="20% - Accent2 14 3" xfId="1121"/>
    <cellStyle name="20% - Accent2 15" xfId="94"/>
    <cellStyle name="20% - Accent2 15 2" xfId="1123"/>
    <cellStyle name="20% - Accent2 16" xfId="845"/>
    <cellStyle name="20% - Accent2 16 2" xfId="1784"/>
    <cellStyle name="20% - Accent2 2" xfId="95"/>
    <cellStyle name="20% - Accent2 2 2" xfId="96"/>
    <cellStyle name="20% - Accent2 2 2 2" xfId="97"/>
    <cellStyle name="20% - Accent2 2 2 2 2" xfId="1126"/>
    <cellStyle name="20% - Accent2 2 2 3" xfId="877"/>
    <cellStyle name="20% - Accent2 2 2 3 2" xfId="1811"/>
    <cellStyle name="20% - Accent2 2 2 4" xfId="1125"/>
    <cellStyle name="20% - Accent2 2 3" xfId="98"/>
    <cellStyle name="20% - Accent2 2 3 2" xfId="1127"/>
    <cellStyle name="20% - Accent2 2 4" xfId="876"/>
    <cellStyle name="20% - Accent2 2 4 2" xfId="1810"/>
    <cellStyle name="20% - Accent2 2 5" xfId="1124"/>
    <cellStyle name="20% - Accent2 3" xfId="99"/>
    <cellStyle name="20% - Accent2 3 2" xfId="100"/>
    <cellStyle name="20% - Accent2 3 2 2" xfId="101"/>
    <cellStyle name="20% - Accent2 3 2 2 2" xfId="1130"/>
    <cellStyle name="20% - Accent2 3 2 3" xfId="879"/>
    <cellStyle name="20% - Accent2 3 2 3 2" xfId="1813"/>
    <cellStyle name="20% - Accent2 3 2 4" xfId="1129"/>
    <cellStyle name="20% - Accent2 3 3" xfId="102"/>
    <cellStyle name="20% - Accent2 3 3 2" xfId="1131"/>
    <cellStyle name="20% - Accent2 3 4" xfId="878"/>
    <cellStyle name="20% - Accent2 3 4 2" xfId="1812"/>
    <cellStyle name="20% - Accent2 3 5" xfId="1128"/>
    <cellStyle name="20% - Accent2 4" xfId="103"/>
    <cellStyle name="20% - Accent2 4 2" xfId="104"/>
    <cellStyle name="20% - Accent2 4 2 2" xfId="105"/>
    <cellStyle name="20% - Accent2 4 2 2 2" xfId="1134"/>
    <cellStyle name="20% - Accent2 4 2 3" xfId="881"/>
    <cellStyle name="20% - Accent2 4 2 3 2" xfId="1815"/>
    <cellStyle name="20% - Accent2 4 2 4" xfId="1133"/>
    <cellStyle name="20% - Accent2 4 3" xfId="106"/>
    <cellStyle name="20% - Accent2 4 3 2" xfId="1135"/>
    <cellStyle name="20% - Accent2 4 4" xfId="880"/>
    <cellStyle name="20% - Accent2 4 4 2" xfId="1814"/>
    <cellStyle name="20% - Accent2 4 5" xfId="1132"/>
    <cellStyle name="20% - Accent2 5" xfId="107"/>
    <cellStyle name="20% - Accent2 5 2" xfId="108"/>
    <cellStyle name="20% - Accent2 5 2 2" xfId="109"/>
    <cellStyle name="20% - Accent2 5 2 2 2" xfId="1138"/>
    <cellStyle name="20% - Accent2 5 2 3" xfId="1137"/>
    <cellStyle name="20% - Accent2 5 3" xfId="110"/>
    <cellStyle name="20% - Accent2 5 3 2" xfId="1139"/>
    <cellStyle name="20% - Accent2 5 4" xfId="882"/>
    <cellStyle name="20% - Accent2 5 5" xfId="1136"/>
    <cellStyle name="20% - Accent2 6" xfId="111"/>
    <cellStyle name="20% - Accent2 6 2" xfId="112"/>
    <cellStyle name="20% - Accent2 6 2 2" xfId="113"/>
    <cellStyle name="20% - Accent2 6 2 2 2" xfId="1142"/>
    <cellStyle name="20% - Accent2 6 2 3" xfId="1141"/>
    <cellStyle name="20% - Accent2 6 3" xfId="114"/>
    <cellStyle name="20% - Accent2 6 3 2" xfId="1143"/>
    <cellStyle name="20% - Accent2 6 4" xfId="883"/>
    <cellStyle name="20% - Accent2 6 4 2" xfId="1816"/>
    <cellStyle name="20% - Accent2 6 5" xfId="1140"/>
    <cellStyle name="20% - Accent2 7" xfId="115"/>
    <cellStyle name="20% - Accent2 7 2" xfId="116"/>
    <cellStyle name="20% - Accent2 7 2 2" xfId="117"/>
    <cellStyle name="20% - Accent2 7 2 2 2" xfId="1146"/>
    <cellStyle name="20% - Accent2 7 2 3" xfId="1145"/>
    <cellStyle name="20% - Accent2 7 3" xfId="118"/>
    <cellStyle name="20% - Accent2 7 3 2" xfId="1147"/>
    <cellStyle name="20% - Accent2 7 4" xfId="884"/>
    <cellStyle name="20% - Accent2 7 4 2" xfId="1817"/>
    <cellStyle name="20% - Accent2 7 5" xfId="1144"/>
    <cellStyle name="20% - Accent2 8" xfId="119"/>
    <cellStyle name="20% - Accent2 8 2" xfId="120"/>
    <cellStyle name="20% - Accent2 8 2 2" xfId="121"/>
    <cellStyle name="20% - Accent2 8 2 2 2" xfId="1150"/>
    <cellStyle name="20% - Accent2 8 2 3" xfId="1149"/>
    <cellStyle name="20% - Accent2 8 3" xfId="122"/>
    <cellStyle name="20% - Accent2 8 3 2" xfId="1151"/>
    <cellStyle name="20% - Accent2 8 4" xfId="885"/>
    <cellStyle name="20% - Accent2 8 4 2" xfId="1818"/>
    <cellStyle name="20% - Accent2 8 5" xfId="1148"/>
    <cellStyle name="20% - Accent2 9" xfId="123"/>
    <cellStyle name="20% - Accent2 9 2" xfId="124"/>
    <cellStyle name="20% - Accent2 9 2 2" xfId="125"/>
    <cellStyle name="20% - Accent2 9 2 2 2" xfId="1154"/>
    <cellStyle name="20% - Accent2 9 2 3" xfId="1153"/>
    <cellStyle name="20% - Accent2 9 3" xfId="126"/>
    <cellStyle name="20% - Accent2 9 3 2" xfId="1155"/>
    <cellStyle name="20% - Accent2 9 4" xfId="886"/>
    <cellStyle name="20% - Accent2 9 4 2" xfId="1819"/>
    <cellStyle name="20% - Accent2 9 5" xfId="1152"/>
    <cellStyle name="20% - Accent3 10" xfId="127"/>
    <cellStyle name="20% - Accent3 10 2" xfId="128"/>
    <cellStyle name="20% - Accent3 10 2 2" xfId="129"/>
    <cellStyle name="20% - Accent3 10 2 2 2" xfId="1158"/>
    <cellStyle name="20% - Accent3 10 2 3" xfId="1157"/>
    <cellStyle name="20% - Accent3 10 3" xfId="130"/>
    <cellStyle name="20% - Accent3 10 3 2" xfId="1159"/>
    <cellStyle name="20% - Accent3 10 4" xfId="887"/>
    <cellStyle name="20% - Accent3 10 5" xfId="1156"/>
    <cellStyle name="20% - Accent3 11" xfId="131"/>
    <cellStyle name="20% - Accent3 11 2" xfId="132"/>
    <cellStyle name="20% - Accent3 11 2 2" xfId="133"/>
    <cellStyle name="20% - Accent3 11 2 2 2" xfId="1162"/>
    <cellStyle name="20% - Accent3 11 2 3" xfId="1161"/>
    <cellStyle name="20% - Accent3 11 3" xfId="134"/>
    <cellStyle name="20% - Accent3 11 3 2" xfId="1163"/>
    <cellStyle name="20% - Accent3 11 4" xfId="1160"/>
    <cellStyle name="20% - Accent3 12" xfId="135"/>
    <cellStyle name="20% - Accent3 12 2" xfId="136"/>
    <cellStyle name="20% - Accent3 12 2 2" xfId="137"/>
    <cellStyle name="20% - Accent3 12 2 2 2" xfId="1166"/>
    <cellStyle name="20% - Accent3 12 2 3" xfId="1165"/>
    <cellStyle name="20% - Accent3 12 3" xfId="138"/>
    <cellStyle name="20% - Accent3 12 3 2" xfId="1167"/>
    <cellStyle name="20% - Accent3 12 4" xfId="1164"/>
    <cellStyle name="20% - Accent3 13" xfId="139"/>
    <cellStyle name="20% - Accent3 13 2" xfId="140"/>
    <cellStyle name="20% - Accent3 13 2 2" xfId="141"/>
    <cellStyle name="20% - Accent3 13 2 2 2" xfId="1170"/>
    <cellStyle name="20% - Accent3 13 2 3" xfId="1169"/>
    <cellStyle name="20% - Accent3 13 3" xfId="142"/>
    <cellStyle name="20% - Accent3 13 3 2" xfId="1171"/>
    <cellStyle name="20% - Accent3 13 4" xfId="1168"/>
    <cellStyle name="20% - Accent3 14" xfId="143"/>
    <cellStyle name="20% - Accent3 14 2" xfId="144"/>
    <cellStyle name="20% - Accent3 14 2 2" xfId="1173"/>
    <cellStyle name="20% - Accent3 14 3" xfId="1172"/>
    <cellStyle name="20% - Accent3 15" xfId="145"/>
    <cellStyle name="20% - Accent3 15 2" xfId="1174"/>
    <cellStyle name="20% - Accent3 16" xfId="846"/>
    <cellStyle name="20% - Accent3 16 2" xfId="1785"/>
    <cellStyle name="20% - Accent3 2" xfId="146"/>
    <cellStyle name="20% - Accent3 2 2" xfId="147"/>
    <cellStyle name="20% - Accent3 2 2 2" xfId="148"/>
    <cellStyle name="20% - Accent3 2 2 2 2" xfId="1177"/>
    <cellStyle name="20% - Accent3 2 2 3" xfId="889"/>
    <cellStyle name="20% - Accent3 2 2 3 2" xfId="1821"/>
    <cellStyle name="20% - Accent3 2 2 4" xfId="1176"/>
    <cellStyle name="20% - Accent3 2 3" xfId="149"/>
    <cellStyle name="20% - Accent3 2 3 2" xfId="1178"/>
    <cellStyle name="20% - Accent3 2 4" xfId="888"/>
    <cellStyle name="20% - Accent3 2 4 2" xfId="1820"/>
    <cellStyle name="20% - Accent3 2 5" xfId="1175"/>
    <cellStyle name="20% - Accent3 3" xfId="150"/>
    <cellStyle name="20% - Accent3 3 2" xfId="151"/>
    <cellStyle name="20% - Accent3 3 2 2" xfId="152"/>
    <cellStyle name="20% - Accent3 3 2 2 2" xfId="1181"/>
    <cellStyle name="20% - Accent3 3 2 3" xfId="891"/>
    <cellStyle name="20% - Accent3 3 2 3 2" xfId="1823"/>
    <cellStyle name="20% - Accent3 3 2 4" xfId="1180"/>
    <cellStyle name="20% - Accent3 3 3" xfId="153"/>
    <cellStyle name="20% - Accent3 3 3 2" xfId="1182"/>
    <cellStyle name="20% - Accent3 3 4" xfId="890"/>
    <cellStyle name="20% - Accent3 3 4 2" xfId="1822"/>
    <cellStyle name="20% - Accent3 3 5" xfId="1179"/>
    <cellStyle name="20% - Accent3 4" xfId="154"/>
    <cellStyle name="20% - Accent3 4 2" xfId="155"/>
    <cellStyle name="20% - Accent3 4 2 2" xfId="156"/>
    <cellStyle name="20% - Accent3 4 2 2 2" xfId="1185"/>
    <cellStyle name="20% - Accent3 4 2 3" xfId="893"/>
    <cellStyle name="20% - Accent3 4 2 3 2" xfId="1825"/>
    <cellStyle name="20% - Accent3 4 2 4" xfId="1184"/>
    <cellStyle name="20% - Accent3 4 3" xfId="157"/>
    <cellStyle name="20% - Accent3 4 3 2" xfId="1186"/>
    <cellStyle name="20% - Accent3 4 4" xfId="892"/>
    <cellStyle name="20% - Accent3 4 4 2" xfId="1824"/>
    <cellStyle name="20% - Accent3 4 5" xfId="1183"/>
    <cellStyle name="20% - Accent3 5" xfId="158"/>
    <cellStyle name="20% - Accent3 5 2" xfId="159"/>
    <cellStyle name="20% - Accent3 5 2 2" xfId="160"/>
    <cellStyle name="20% - Accent3 5 2 2 2" xfId="1189"/>
    <cellStyle name="20% - Accent3 5 2 3" xfId="1188"/>
    <cellStyle name="20% - Accent3 5 3" xfId="161"/>
    <cellStyle name="20% - Accent3 5 3 2" xfId="1190"/>
    <cellStyle name="20% - Accent3 5 4" xfId="894"/>
    <cellStyle name="20% - Accent3 5 5" xfId="1187"/>
    <cellStyle name="20% - Accent3 6" xfId="162"/>
    <cellStyle name="20% - Accent3 6 2" xfId="163"/>
    <cellStyle name="20% - Accent3 6 2 2" xfId="164"/>
    <cellStyle name="20% - Accent3 6 2 2 2" xfId="1193"/>
    <cellStyle name="20% - Accent3 6 2 3" xfId="1192"/>
    <cellStyle name="20% - Accent3 6 3" xfId="165"/>
    <cellStyle name="20% - Accent3 6 3 2" xfId="1194"/>
    <cellStyle name="20% - Accent3 6 4" xfId="895"/>
    <cellStyle name="20% - Accent3 6 4 2" xfId="1826"/>
    <cellStyle name="20% - Accent3 6 5" xfId="1191"/>
    <cellStyle name="20% - Accent3 7" xfId="166"/>
    <cellStyle name="20% - Accent3 7 2" xfId="167"/>
    <cellStyle name="20% - Accent3 7 2 2" xfId="168"/>
    <cellStyle name="20% - Accent3 7 2 2 2" xfId="1197"/>
    <cellStyle name="20% - Accent3 7 2 3" xfId="1196"/>
    <cellStyle name="20% - Accent3 7 3" xfId="169"/>
    <cellStyle name="20% - Accent3 7 3 2" xfId="1198"/>
    <cellStyle name="20% - Accent3 7 4" xfId="896"/>
    <cellStyle name="20% - Accent3 7 4 2" xfId="1827"/>
    <cellStyle name="20% - Accent3 7 5" xfId="1195"/>
    <cellStyle name="20% - Accent3 8" xfId="170"/>
    <cellStyle name="20% - Accent3 8 2" xfId="171"/>
    <cellStyle name="20% - Accent3 8 2 2" xfId="172"/>
    <cellStyle name="20% - Accent3 8 2 2 2" xfId="1201"/>
    <cellStyle name="20% - Accent3 8 2 3" xfId="1200"/>
    <cellStyle name="20% - Accent3 8 3" xfId="173"/>
    <cellStyle name="20% - Accent3 8 3 2" xfId="1202"/>
    <cellStyle name="20% - Accent3 8 4" xfId="897"/>
    <cellStyle name="20% - Accent3 8 4 2" xfId="1828"/>
    <cellStyle name="20% - Accent3 8 5" xfId="1199"/>
    <cellStyle name="20% - Accent3 9" xfId="174"/>
    <cellStyle name="20% - Accent3 9 2" xfId="175"/>
    <cellStyle name="20% - Accent3 9 2 2" xfId="176"/>
    <cellStyle name="20% - Accent3 9 2 2 2" xfId="1205"/>
    <cellStyle name="20% - Accent3 9 2 3" xfId="1204"/>
    <cellStyle name="20% - Accent3 9 3" xfId="177"/>
    <cellStyle name="20% - Accent3 9 3 2" xfId="1206"/>
    <cellStyle name="20% - Accent3 9 4" xfId="898"/>
    <cellStyle name="20% - Accent3 9 4 2" xfId="1829"/>
    <cellStyle name="20% - Accent3 9 5" xfId="1203"/>
    <cellStyle name="20% - Accent4 10" xfId="178"/>
    <cellStyle name="20% - Accent4 10 2" xfId="179"/>
    <cellStyle name="20% - Accent4 10 2 2" xfId="180"/>
    <cellStyle name="20% - Accent4 10 2 2 2" xfId="1209"/>
    <cellStyle name="20% - Accent4 10 2 3" xfId="1208"/>
    <cellStyle name="20% - Accent4 10 3" xfId="181"/>
    <cellStyle name="20% - Accent4 10 3 2" xfId="1210"/>
    <cellStyle name="20% - Accent4 10 4" xfId="899"/>
    <cellStyle name="20% - Accent4 10 5" xfId="1207"/>
    <cellStyle name="20% - Accent4 11" xfId="182"/>
    <cellStyle name="20% - Accent4 11 2" xfId="183"/>
    <cellStyle name="20% - Accent4 11 2 2" xfId="184"/>
    <cellStyle name="20% - Accent4 11 2 2 2" xfId="1213"/>
    <cellStyle name="20% - Accent4 11 2 3" xfId="1212"/>
    <cellStyle name="20% - Accent4 11 3" xfId="185"/>
    <cellStyle name="20% - Accent4 11 3 2" xfId="1214"/>
    <cellStyle name="20% - Accent4 11 4" xfId="1211"/>
    <cellStyle name="20% - Accent4 12" xfId="186"/>
    <cellStyle name="20% - Accent4 12 2" xfId="187"/>
    <cellStyle name="20% - Accent4 12 2 2" xfId="188"/>
    <cellStyle name="20% - Accent4 12 2 2 2" xfId="1217"/>
    <cellStyle name="20% - Accent4 12 2 3" xfId="1216"/>
    <cellStyle name="20% - Accent4 12 3" xfId="189"/>
    <cellStyle name="20% - Accent4 12 3 2" xfId="1218"/>
    <cellStyle name="20% - Accent4 12 4" xfId="1215"/>
    <cellStyle name="20% - Accent4 13" xfId="190"/>
    <cellStyle name="20% - Accent4 13 2" xfId="191"/>
    <cellStyle name="20% - Accent4 13 2 2" xfId="192"/>
    <cellStyle name="20% - Accent4 13 2 2 2" xfId="1221"/>
    <cellStyle name="20% - Accent4 13 2 3" xfId="1220"/>
    <cellStyle name="20% - Accent4 13 3" xfId="193"/>
    <cellStyle name="20% - Accent4 13 3 2" xfId="1222"/>
    <cellStyle name="20% - Accent4 13 4" xfId="1219"/>
    <cellStyle name="20% - Accent4 14" xfId="194"/>
    <cellStyle name="20% - Accent4 14 2" xfId="195"/>
    <cellStyle name="20% - Accent4 14 2 2" xfId="1224"/>
    <cellStyle name="20% - Accent4 14 3" xfId="1223"/>
    <cellStyle name="20% - Accent4 15" xfId="196"/>
    <cellStyle name="20% - Accent4 15 2" xfId="1225"/>
    <cellStyle name="20% - Accent4 16" xfId="847"/>
    <cellStyle name="20% - Accent4 16 2" xfId="1786"/>
    <cellStyle name="20% - Accent4 2" xfId="197"/>
    <cellStyle name="20% - Accent4 2 2" xfId="198"/>
    <cellStyle name="20% - Accent4 2 2 2" xfId="199"/>
    <cellStyle name="20% - Accent4 2 2 2 2" xfId="1228"/>
    <cellStyle name="20% - Accent4 2 2 3" xfId="901"/>
    <cellStyle name="20% - Accent4 2 2 3 2" xfId="1831"/>
    <cellStyle name="20% - Accent4 2 2 4" xfId="1227"/>
    <cellStyle name="20% - Accent4 2 3" xfId="200"/>
    <cellStyle name="20% - Accent4 2 3 2" xfId="1229"/>
    <cellStyle name="20% - Accent4 2 4" xfId="900"/>
    <cellStyle name="20% - Accent4 2 4 2" xfId="1830"/>
    <cellStyle name="20% - Accent4 2 5" xfId="1226"/>
    <cellStyle name="20% - Accent4 3" xfId="201"/>
    <cellStyle name="20% - Accent4 3 2" xfId="202"/>
    <cellStyle name="20% - Accent4 3 2 2" xfId="203"/>
    <cellStyle name="20% - Accent4 3 2 2 2" xfId="1232"/>
    <cellStyle name="20% - Accent4 3 2 3" xfId="903"/>
    <cellStyle name="20% - Accent4 3 2 3 2" xfId="1833"/>
    <cellStyle name="20% - Accent4 3 2 4" xfId="1231"/>
    <cellStyle name="20% - Accent4 3 3" xfId="204"/>
    <cellStyle name="20% - Accent4 3 3 2" xfId="1233"/>
    <cellStyle name="20% - Accent4 3 4" xfId="902"/>
    <cellStyle name="20% - Accent4 3 4 2" xfId="1832"/>
    <cellStyle name="20% - Accent4 3 5" xfId="1230"/>
    <cellStyle name="20% - Accent4 4" xfId="205"/>
    <cellStyle name="20% - Accent4 4 2" xfId="206"/>
    <cellStyle name="20% - Accent4 4 2 2" xfId="207"/>
    <cellStyle name="20% - Accent4 4 2 2 2" xfId="1236"/>
    <cellStyle name="20% - Accent4 4 2 3" xfId="905"/>
    <cellStyle name="20% - Accent4 4 2 3 2" xfId="1835"/>
    <cellStyle name="20% - Accent4 4 2 4" xfId="1235"/>
    <cellStyle name="20% - Accent4 4 3" xfId="208"/>
    <cellStyle name="20% - Accent4 4 3 2" xfId="1237"/>
    <cellStyle name="20% - Accent4 4 4" xfId="904"/>
    <cellStyle name="20% - Accent4 4 4 2" xfId="1834"/>
    <cellStyle name="20% - Accent4 4 5" xfId="1234"/>
    <cellStyle name="20% - Accent4 5" xfId="209"/>
    <cellStyle name="20% - Accent4 5 2" xfId="210"/>
    <cellStyle name="20% - Accent4 5 2 2" xfId="211"/>
    <cellStyle name="20% - Accent4 5 2 2 2" xfId="1240"/>
    <cellStyle name="20% - Accent4 5 2 3" xfId="1239"/>
    <cellStyle name="20% - Accent4 5 3" xfId="212"/>
    <cellStyle name="20% - Accent4 5 3 2" xfId="1241"/>
    <cellStyle name="20% - Accent4 5 4" xfId="906"/>
    <cellStyle name="20% - Accent4 5 5" xfId="1238"/>
    <cellStyle name="20% - Accent4 6" xfId="213"/>
    <cellStyle name="20% - Accent4 6 2" xfId="214"/>
    <cellStyle name="20% - Accent4 6 2 2" xfId="215"/>
    <cellStyle name="20% - Accent4 6 2 2 2" xfId="1244"/>
    <cellStyle name="20% - Accent4 6 2 3" xfId="1243"/>
    <cellStyle name="20% - Accent4 6 3" xfId="216"/>
    <cellStyle name="20% - Accent4 6 3 2" xfId="1245"/>
    <cellStyle name="20% - Accent4 6 4" xfId="907"/>
    <cellStyle name="20% - Accent4 6 4 2" xfId="1836"/>
    <cellStyle name="20% - Accent4 6 5" xfId="1242"/>
    <cellStyle name="20% - Accent4 7" xfId="217"/>
    <cellStyle name="20% - Accent4 7 2" xfId="218"/>
    <cellStyle name="20% - Accent4 7 2 2" xfId="219"/>
    <cellStyle name="20% - Accent4 7 2 2 2" xfId="1248"/>
    <cellStyle name="20% - Accent4 7 2 3" xfId="1247"/>
    <cellStyle name="20% - Accent4 7 3" xfId="220"/>
    <cellStyle name="20% - Accent4 7 3 2" xfId="1249"/>
    <cellStyle name="20% - Accent4 7 4" xfId="908"/>
    <cellStyle name="20% - Accent4 7 4 2" xfId="1837"/>
    <cellStyle name="20% - Accent4 7 5" xfId="1246"/>
    <cellStyle name="20% - Accent4 8" xfId="221"/>
    <cellStyle name="20% - Accent4 8 2" xfId="222"/>
    <cellStyle name="20% - Accent4 8 2 2" xfId="223"/>
    <cellStyle name="20% - Accent4 8 2 2 2" xfId="1252"/>
    <cellStyle name="20% - Accent4 8 2 3" xfId="1251"/>
    <cellStyle name="20% - Accent4 8 3" xfId="224"/>
    <cellStyle name="20% - Accent4 8 3 2" xfId="1253"/>
    <cellStyle name="20% - Accent4 8 4" xfId="909"/>
    <cellStyle name="20% - Accent4 8 4 2" xfId="1838"/>
    <cellStyle name="20% - Accent4 8 5" xfId="1250"/>
    <cellStyle name="20% - Accent4 9" xfId="225"/>
    <cellStyle name="20% - Accent4 9 2" xfId="226"/>
    <cellStyle name="20% - Accent4 9 2 2" xfId="227"/>
    <cellStyle name="20% - Accent4 9 2 2 2" xfId="1256"/>
    <cellStyle name="20% - Accent4 9 2 3" xfId="1255"/>
    <cellStyle name="20% - Accent4 9 3" xfId="228"/>
    <cellStyle name="20% - Accent4 9 3 2" xfId="1257"/>
    <cellStyle name="20% - Accent4 9 4" xfId="910"/>
    <cellStyle name="20% - Accent4 9 4 2" xfId="1839"/>
    <cellStyle name="20% - Accent4 9 5" xfId="1254"/>
    <cellStyle name="20% - Accent5 10" xfId="229"/>
    <cellStyle name="20% - Accent5 10 2" xfId="230"/>
    <cellStyle name="20% - Accent5 10 2 2" xfId="231"/>
    <cellStyle name="20% - Accent5 10 2 2 2" xfId="1260"/>
    <cellStyle name="20% - Accent5 10 2 3" xfId="1259"/>
    <cellStyle name="20% - Accent5 10 3" xfId="232"/>
    <cellStyle name="20% - Accent5 10 3 2" xfId="1261"/>
    <cellStyle name="20% - Accent5 10 4" xfId="911"/>
    <cellStyle name="20% - Accent5 10 5" xfId="1258"/>
    <cellStyle name="20% - Accent5 11" xfId="233"/>
    <cellStyle name="20% - Accent5 11 2" xfId="234"/>
    <cellStyle name="20% - Accent5 11 2 2" xfId="235"/>
    <cellStyle name="20% - Accent5 11 2 2 2" xfId="1264"/>
    <cellStyle name="20% - Accent5 11 2 3" xfId="1263"/>
    <cellStyle name="20% - Accent5 11 3" xfId="236"/>
    <cellStyle name="20% - Accent5 11 3 2" xfId="1265"/>
    <cellStyle name="20% - Accent5 11 4" xfId="1262"/>
    <cellStyle name="20% - Accent5 12" xfId="237"/>
    <cellStyle name="20% - Accent5 12 2" xfId="238"/>
    <cellStyle name="20% - Accent5 12 2 2" xfId="239"/>
    <cellStyle name="20% - Accent5 12 2 2 2" xfId="1268"/>
    <cellStyle name="20% - Accent5 12 2 3" xfId="1267"/>
    <cellStyle name="20% - Accent5 12 3" xfId="240"/>
    <cellStyle name="20% - Accent5 12 3 2" xfId="1269"/>
    <cellStyle name="20% - Accent5 12 4" xfId="1266"/>
    <cellStyle name="20% - Accent5 13" xfId="241"/>
    <cellStyle name="20% - Accent5 13 2" xfId="242"/>
    <cellStyle name="20% - Accent5 13 2 2" xfId="243"/>
    <cellStyle name="20% - Accent5 13 2 2 2" xfId="1272"/>
    <cellStyle name="20% - Accent5 13 2 3" xfId="1271"/>
    <cellStyle name="20% - Accent5 13 3" xfId="244"/>
    <cellStyle name="20% - Accent5 13 3 2" xfId="1273"/>
    <cellStyle name="20% - Accent5 13 4" xfId="1270"/>
    <cellStyle name="20% - Accent5 14" xfId="245"/>
    <cellStyle name="20% - Accent5 14 2" xfId="246"/>
    <cellStyle name="20% - Accent5 14 2 2" xfId="1275"/>
    <cellStyle name="20% - Accent5 14 3" xfId="1274"/>
    <cellStyle name="20% - Accent5 15" xfId="247"/>
    <cellStyle name="20% - Accent5 15 2" xfId="1276"/>
    <cellStyle name="20% - Accent5 16" xfId="848"/>
    <cellStyle name="20% - Accent5 16 2" xfId="1787"/>
    <cellStyle name="20% - Accent5 2" xfId="248"/>
    <cellStyle name="20% - Accent5 2 2" xfId="249"/>
    <cellStyle name="20% - Accent5 2 2 2" xfId="250"/>
    <cellStyle name="20% - Accent5 2 2 2 2" xfId="1279"/>
    <cellStyle name="20% - Accent5 2 2 3" xfId="913"/>
    <cellStyle name="20% - Accent5 2 2 3 2" xfId="1841"/>
    <cellStyle name="20% - Accent5 2 2 4" xfId="1278"/>
    <cellStyle name="20% - Accent5 2 3" xfId="251"/>
    <cellStyle name="20% - Accent5 2 3 2" xfId="1280"/>
    <cellStyle name="20% - Accent5 2 4" xfId="912"/>
    <cellStyle name="20% - Accent5 2 4 2" xfId="1840"/>
    <cellStyle name="20% - Accent5 2 5" xfId="1277"/>
    <cellStyle name="20% - Accent5 3" xfId="252"/>
    <cellStyle name="20% - Accent5 3 2" xfId="253"/>
    <cellStyle name="20% - Accent5 3 2 2" xfId="254"/>
    <cellStyle name="20% - Accent5 3 2 2 2" xfId="1283"/>
    <cellStyle name="20% - Accent5 3 2 3" xfId="915"/>
    <cellStyle name="20% - Accent5 3 2 3 2" xfId="1843"/>
    <cellStyle name="20% - Accent5 3 2 4" xfId="1282"/>
    <cellStyle name="20% - Accent5 3 3" xfId="255"/>
    <cellStyle name="20% - Accent5 3 3 2" xfId="1284"/>
    <cellStyle name="20% - Accent5 3 4" xfId="914"/>
    <cellStyle name="20% - Accent5 3 4 2" xfId="1842"/>
    <cellStyle name="20% - Accent5 3 5" xfId="1281"/>
    <cellStyle name="20% - Accent5 4" xfId="256"/>
    <cellStyle name="20% - Accent5 4 2" xfId="257"/>
    <cellStyle name="20% - Accent5 4 2 2" xfId="258"/>
    <cellStyle name="20% - Accent5 4 2 2 2" xfId="1287"/>
    <cellStyle name="20% - Accent5 4 2 3" xfId="917"/>
    <cellStyle name="20% - Accent5 4 2 3 2" xfId="1845"/>
    <cellStyle name="20% - Accent5 4 2 4" xfId="1286"/>
    <cellStyle name="20% - Accent5 4 3" xfId="259"/>
    <cellStyle name="20% - Accent5 4 3 2" xfId="1288"/>
    <cellStyle name="20% - Accent5 4 4" xfId="916"/>
    <cellStyle name="20% - Accent5 4 4 2" xfId="1844"/>
    <cellStyle name="20% - Accent5 4 5" xfId="1285"/>
    <cellStyle name="20% - Accent5 5" xfId="260"/>
    <cellStyle name="20% - Accent5 5 2" xfId="261"/>
    <cellStyle name="20% - Accent5 5 2 2" xfId="262"/>
    <cellStyle name="20% - Accent5 5 2 2 2" xfId="1291"/>
    <cellStyle name="20% - Accent5 5 2 3" xfId="1290"/>
    <cellStyle name="20% - Accent5 5 3" xfId="263"/>
    <cellStyle name="20% - Accent5 5 3 2" xfId="1292"/>
    <cellStyle name="20% - Accent5 5 4" xfId="918"/>
    <cellStyle name="20% - Accent5 5 5" xfId="1289"/>
    <cellStyle name="20% - Accent5 6" xfId="264"/>
    <cellStyle name="20% - Accent5 6 2" xfId="265"/>
    <cellStyle name="20% - Accent5 6 2 2" xfId="266"/>
    <cellStyle name="20% - Accent5 6 2 2 2" xfId="1295"/>
    <cellStyle name="20% - Accent5 6 2 3" xfId="1294"/>
    <cellStyle name="20% - Accent5 6 3" xfId="267"/>
    <cellStyle name="20% - Accent5 6 3 2" xfId="1296"/>
    <cellStyle name="20% - Accent5 6 4" xfId="919"/>
    <cellStyle name="20% - Accent5 6 4 2" xfId="1846"/>
    <cellStyle name="20% - Accent5 6 5" xfId="1293"/>
    <cellStyle name="20% - Accent5 7" xfId="268"/>
    <cellStyle name="20% - Accent5 7 2" xfId="269"/>
    <cellStyle name="20% - Accent5 7 2 2" xfId="270"/>
    <cellStyle name="20% - Accent5 7 2 2 2" xfId="1299"/>
    <cellStyle name="20% - Accent5 7 2 3" xfId="1298"/>
    <cellStyle name="20% - Accent5 7 3" xfId="271"/>
    <cellStyle name="20% - Accent5 7 3 2" xfId="1300"/>
    <cellStyle name="20% - Accent5 7 4" xfId="920"/>
    <cellStyle name="20% - Accent5 7 4 2" xfId="1847"/>
    <cellStyle name="20% - Accent5 7 5" xfId="1297"/>
    <cellStyle name="20% - Accent5 8" xfId="272"/>
    <cellStyle name="20% - Accent5 8 2" xfId="273"/>
    <cellStyle name="20% - Accent5 8 2 2" xfId="274"/>
    <cellStyle name="20% - Accent5 8 2 2 2" xfId="1303"/>
    <cellStyle name="20% - Accent5 8 2 3" xfId="1302"/>
    <cellStyle name="20% - Accent5 8 3" xfId="275"/>
    <cellStyle name="20% - Accent5 8 3 2" xfId="1304"/>
    <cellStyle name="20% - Accent5 8 4" xfId="921"/>
    <cellStyle name="20% - Accent5 8 4 2" xfId="1848"/>
    <cellStyle name="20% - Accent5 8 5" xfId="1301"/>
    <cellStyle name="20% - Accent5 9" xfId="276"/>
    <cellStyle name="20% - Accent5 9 2" xfId="277"/>
    <cellStyle name="20% - Accent5 9 2 2" xfId="278"/>
    <cellStyle name="20% - Accent5 9 2 2 2" xfId="1307"/>
    <cellStyle name="20% - Accent5 9 2 3" xfId="1306"/>
    <cellStyle name="20% - Accent5 9 3" xfId="279"/>
    <cellStyle name="20% - Accent5 9 3 2" xfId="1308"/>
    <cellStyle name="20% - Accent5 9 4" xfId="922"/>
    <cellStyle name="20% - Accent5 9 4 2" xfId="1849"/>
    <cellStyle name="20% - Accent5 9 5" xfId="1305"/>
    <cellStyle name="20% - Accent6 10" xfId="280"/>
    <cellStyle name="20% - Accent6 10 2" xfId="281"/>
    <cellStyle name="20% - Accent6 10 2 2" xfId="282"/>
    <cellStyle name="20% - Accent6 10 2 2 2" xfId="1311"/>
    <cellStyle name="20% - Accent6 10 2 3" xfId="1310"/>
    <cellStyle name="20% - Accent6 10 3" xfId="283"/>
    <cellStyle name="20% - Accent6 10 3 2" xfId="1312"/>
    <cellStyle name="20% - Accent6 10 4" xfId="923"/>
    <cellStyle name="20% - Accent6 10 5" xfId="1309"/>
    <cellStyle name="20% - Accent6 11" xfId="284"/>
    <cellStyle name="20% - Accent6 11 2" xfId="285"/>
    <cellStyle name="20% - Accent6 11 2 2" xfId="286"/>
    <cellStyle name="20% - Accent6 11 2 2 2" xfId="1315"/>
    <cellStyle name="20% - Accent6 11 2 3" xfId="1314"/>
    <cellStyle name="20% - Accent6 11 3" xfId="287"/>
    <cellStyle name="20% - Accent6 11 3 2" xfId="1316"/>
    <cellStyle name="20% - Accent6 11 4" xfId="1313"/>
    <cellStyle name="20% - Accent6 12" xfId="288"/>
    <cellStyle name="20% - Accent6 12 2" xfId="289"/>
    <cellStyle name="20% - Accent6 12 2 2" xfId="290"/>
    <cellStyle name="20% - Accent6 12 2 2 2" xfId="1319"/>
    <cellStyle name="20% - Accent6 12 2 3" xfId="1318"/>
    <cellStyle name="20% - Accent6 12 3" xfId="291"/>
    <cellStyle name="20% - Accent6 12 3 2" xfId="1320"/>
    <cellStyle name="20% - Accent6 12 4" xfId="1317"/>
    <cellStyle name="20% - Accent6 13" xfId="292"/>
    <cellStyle name="20% - Accent6 13 2" xfId="293"/>
    <cellStyle name="20% - Accent6 13 2 2" xfId="294"/>
    <cellStyle name="20% - Accent6 13 2 2 2" xfId="1323"/>
    <cellStyle name="20% - Accent6 13 2 3" xfId="1322"/>
    <cellStyle name="20% - Accent6 13 3" xfId="295"/>
    <cellStyle name="20% - Accent6 13 3 2" xfId="1324"/>
    <cellStyle name="20% - Accent6 13 4" xfId="1321"/>
    <cellStyle name="20% - Accent6 14" xfId="296"/>
    <cellStyle name="20% - Accent6 14 2" xfId="297"/>
    <cellStyle name="20% - Accent6 14 2 2" xfId="1326"/>
    <cellStyle name="20% - Accent6 14 3" xfId="1325"/>
    <cellStyle name="20% - Accent6 15" xfId="298"/>
    <cellStyle name="20% - Accent6 15 2" xfId="1327"/>
    <cellStyle name="20% - Accent6 16" xfId="849"/>
    <cellStyle name="20% - Accent6 16 2" xfId="1788"/>
    <cellStyle name="20% - Accent6 2" xfId="299"/>
    <cellStyle name="20% - Accent6 2 2" xfId="300"/>
    <cellStyle name="20% - Accent6 2 2 2" xfId="301"/>
    <cellStyle name="20% - Accent6 2 2 2 2" xfId="1330"/>
    <cellStyle name="20% - Accent6 2 2 3" xfId="925"/>
    <cellStyle name="20% - Accent6 2 2 3 2" xfId="1851"/>
    <cellStyle name="20% - Accent6 2 2 4" xfId="1329"/>
    <cellStyle name="20% - Accent6 2 3" xfId="302"/>
    <cellStyle name="20% - Accent6 2 3 2" xfId="1331"/>
    <cellStyle name="20% - Accent6 2 4" xfId="924"/>
    <cellStyle name="20% - Accent6 2 4 2" xfId="1850"/>
    <cellStyle name="20% - Accent6 2 5" xfId="1328"/>
    <cellStyle name="20% - Accent6 3" xfId="303"/>
    <cellStyle name="20% - Accent6 3 2" xfId="304"/>
    <cellStyle name="20% - Accent6 3 2 2" xfId="305"/>
    <cellStyle name="20% - Accent6 3 2 2 2" xfId="1334"/>
    <cellStyle name="20% - Accent6 3 2 3" xfId="927"/>
    <cellStyle name="20% - Accent6 3 2 3 2" xfId="1853"/>
    <cellStyle name="20% - Accent6 3 2 4" xfId="1333"/>
    <cellStyle name="20% - Accent6 3 3" xfId="306"/>
    <cellStyle name="20% - Accent6 3 3 2" xfId="1335"/>
    <cellStyle name="20% - Accent6 3 4" xfId="926"/>
    <cellStyle name="20% - Accent6 3 4 2" xfId="1852"/>
    <cellStyle name="20% - Accent6 3 5" xfId="1332"/>
    <cellStyle name="20% - Accent6 4" xfId="307"/>
    <cellStyle name="20% - Accent6 4 2" xfId="308"/>
    <cellStyle name="20% - Accent6 4 2 2" xfId="309"/>
    <cellStyle name="20% - Accent6 4 2 2 2" xfId="1338"/>
    <cellStyle name="20% - Accent6 4 2 3" xfId="929"/>
    <cellStyle name="20% - Accent6 4 2 3 2" xfId="1855"/>
    <cellStyle name="20% - Accent6 4 2 4" xfId="1337"/>
    <cellStyle name="20% - Accent6 4 3" xfId="310"/>
    <cellStyle name="20% - Accent6 4 3 2" xfId="1339"/>
    <cellStyle name="20% - Accent6 4 4" xfId="928"/>
    <cellStyle name="20% - Accent6 4 4 2" xfId="1854"/>
    <cellStyle name="20% - Accent6 4 5" xfId="1336"/>
    <cellStyle name="20% - Accent6 5" xfId="311"/>
    <cellStyle name="20% - Accent6 5 2" xfId="312"/>
    <cellStyle name="20% - Accent6 5 2 2" xfId="313"/>
    <cellStyle name="20% - Accent6 5 2 2 2" xfId="1342"/>
    <cellStyle name="20% - Accent6 5 2 3" xfId="1341"/>
    <cellStyle name="20% - Accent6 5 3" xfId="314"/>
    <cellStyle name="20% - Accent6 5 3 2" xfId="1343"/>
    <cellStyle name="20% - Accent6 5 4" xfId="930"/>
    <cellStyle name="20% - Accent6 5 5" xfId="1340"/>
    <cellStyle name="20% - Accent6 6" xfId="315"/>
    <cellStyle name="20% - Accent6 6 2" xfId="316"/>
    <cellStyle name="20% - Accent6 6 2 2" xfId="317"/>
    <cellStyle name="20% - Accent6 6 2 2 2" xfId="1346"/>
    <cellStyle name="20% - Accent6 6 2 3" xfId="1345"/>
    <cellStyle name="20% - Accent6 6 3" xfId="318"/>
    <cellStyle name="20% - Accent6 6 3 2" xfId="1347"/>
    <cellStyle name="20% - Accent6 6 4" xfId="931"/>
    <cellStyle name="20% - Accent6 6 4 2" xfId="1856"/>
    <cellStyle name="20% - Accent6 6 5" xfId="1344"/>
    <cellStyle name="20% - Accent6 7" xfId="319"/>
    <cellStyle name="20% - Accent6 7 2" xfId="320"/>
    <cellStyle name="20% - Accent6 7 2 2" xfId="321"/>
    <cellStyle name="20% - Accent6 7 2 2 2" xfId="1350"/>
    <cellStyle name="20% - Accent6 7 2 3" xfId="1349"/>
    <cellStyle name="20% - Accent6 7 3" xfId="322"/>
    <cellStyle name="20% - Accent6 7 3 2" xfId="1351"/>
    <cellStyle name="20% - Accent6 7 4" xfId="932"/>
    <cellStyle name="20% - Accent6 7 4 2" xfId="1857"/>
    <cellStyle name="20% - Accent6 7 5" xfId="1348"/>
    <cellStyle name="20% - Accent6 8" xfId="323"/>
    <cellStyle name="20% - Accent6 8 2" xfId="324"/>
    <cellStyle name="20% - Accent6 8 2 2" xfId="325"/>
    <cellStyle name="20% - Accent6 8 2 2 2" xfId="1354"/>
    <cellStyle name="20% - Accent6 8 2 3" xfId="1353"/>
    <cellStyle name="20% - Accent6 8 3" xfId="326"/>
    <cellStyle name="20% - Accent6 8 3 2" xfId="1355"/>
    <cellStyle name="20% - Accent6 8 4" xfId="933"/>
    <cellStyle name="20% - Accent6 8 4 2" xfId="1858"/>
    <cellStyle name="20% - Accent6 8 5" xfId="1352"/>
    <cellStyle name="20% - Accent6 9" xfId="327"/>
    <cellStyle name="20% - Accent6 9 2" xfId="328"/>
    <cellStyle name="20% - Accent6 9 2 2" xfId="329"/>
    <cellStyle name="20% - Accent6 9 2 2 2" xfId="1358"/>
    <cellStyle name="20% - Accent6 9 2 3" xfId="1357"/>
    <cellStyle name="20% - Accent6 9 3" xfId="330"/>
    <cellStyle name="20% - Accent6 9 3 2" xfId="1359"/>
    <cellStyle name="20% - Accent6 9 4" xfId="934"/>
    <cellStyle name="20% - Accent6 9 4 2" xfId="1859"/>
    <cellStyle name="20% - Accent6 9 5" xfId="1356"/>
    <cellStyle name="40% - Accent1 10" xfId="331"/>
    <cellStyle name="40% - Accent1 10 2" xfId="332"/>
    <cellStyle name="40% - Accent1 10 2 2" xfId="333"/>
    <cellStyle name="40% - Accent1 10 2 2 2" xfId="1362"/>
    <cellStyle name="40% - Accent1 10 2 3" xfId="1361"/>
    <cellStyle name="40% - Accent1 10 3" xfId="334"/>
    <cellStyle name="40% - Accent1 10 3 2" xfId="1363"/>
    <cellStyle name="40% - Accent1 10 4" xfId="935"/>
    <cellStyle name="40% - Accent1 10 5" xfId="1360"/>
    <cellStyle name="40% - Accent1 11" xfId="335"/>
    <cellStyle name="40% - Accent1 11 2" xfId="336"/>
    <cellStyle name="40% - Accent1 11 2 2" xfId="337"/>
    <cellStyle name="40% - Accent1 11 2 2 2" xfId="1366"/>
    <cellStyle name="40% - Accent1 11 2 3" xfId="1365"/>
    <cellStyle name="40% - Accent1 11 3" xfId="338"/>
    <cellStyle name="40% - Accent1 11 3 2" xfId="1367"/>
    <cellStyle name="40% - Accent1 11 4" xfId="1364"/>
    <cellStyle name="40% - Accent1 12" xfId="339"/>
    <cellStyle name="40% - Accent1 12 2" xfId="340"/>
    <cellStyle name="40% - Accent1 12 2 2" xfId="341"/>
    <cellStyle name="40% - Accent1 12 2 2 2" xfId="1370"/>
    <cellStyle name="40% - Accent1 12 2 3" xfId="1369"/>
    <cellStyle name="40% - Accent1 12 3" xfId="342"/>
    <cellStyle name="40% - Accent1 12 3 2" xfId="1371"/>
    <cellStyle name="40% - Accent1 12 4" xfId="1368"/>
    <cellStyle name="40% - Accent1 13" xfId="343"/>
    <cellStyle name="40% - Accent1 13 2" xfId="344"/>
    <cellStyle name="40% - Accent1 13 2 2" xfId="345"/>
    <cellStyle name="40% - Accent1 13 2 2 2" xfId="1374"/>
    <cellStyle name="40% - Accent1 13 2 3" xfId="1373"/>
    <cellStyle name="40% - Accent1 13 3" xfId="346"/>
    <cellStyle name="40% - Accent1 13 3 2" xfId="1375"/>
    <cellStyle name="40% - Accent1 13 4" xfId="1372"/>
    <cellStyle name="40% - Accent1 14" xfId="347"/>
    <cellStyle name="40% - Accent1 14 2" xfId="348"/>
    <cellStyle name="40% - Accent1 14 2 2" xfId="1377"/>
    <cellStyle name="40% - Accent1 14 3" xfId="1376"/>
    <cellStyle name="40% - Accent1 15" xfId="349"/>
    <cellStyle name="40% - Accent1 15 2" xfId="1378"/>
    <cellStyle name="40% - Accent1 16" xfId="850"/>
    <cellStyle name="40% - Accent1 16 2" xfId="1789"/>
    <cellStyle name="40% - Accent1 2" xfId="350"/>
    <cellStyle name="40% - Accent1 2 2" xfId="351"/>
    <cellStyle name="40% - Accent1 2 2 2" xfId="352"/>
    <cellStyle name="40% - Accent1 2 2 2 2" xfId="1381"/>
    <cellStyle name="40% - Accent1 2 2 3" xfId="937"/>
    <cellStyle name="40% - Accent1 2 2 3 2" xfId="1861"/>
    <cellStyle name="40% - Accent1 2 2 4" xfId="1380"/>
    <cellStyle name="40% - Accent1 2 3" xfId="353"/>
    <cellStyle name="40% - Accent1 2 3 2" xfId="1382"/>
    <cellStyle name="40% - Accent1 2 4" xfId="936"/>
    <cellStyle name="40% - Accent1 2 4 2" xfId="1860"/>
    <cellStyle name="40% - Accent1 2 5" xfId="1379"/>
    <cellStyle name="40% - Accent1 3" xfId="354"/>
    <cellStyle name="40% - Accent1 3 2" xfId="355"/>
    <cellStyle name="40% - Accent1 3 2 2" xfId="356"/>
    <cellStyle name="40% - Accent1 3 2 2 2" xfId="1385"/>
    <cellStyle name="40% - Accent1 3 2 3" xfId="939"/>
    <cellStyle name="40% - Accent1 3 2 3 2" xfId="1863"/>
    <cellStyle name="40% - Accent1 3 2 4" xfId="1384"/>
    <cellStyle name="40% - Accent1 3 3" xfId="357"/>
    <cellStyle name="40% - Accent1 3 3 2" xfId="1386"/>
    <cellStyle name="40% - Accent1 3 4" xfId="938"/>
    <cellStyle name="40% - Accent1 3 4 2" xfId="1862"/>
    <cellStyle name="40% - Accent1 3 5" xfId="1383"/>
    <cellStyle name="40% - Accent1 4" xfId="358"/>
    <cellStyle name="40% - Accent1 4 2" xfId="359"/>
    <cellStyle name="40% - Accent1 4 2 2" xfId="360"/>
    <cellStyle name="40% - Accent1 4 2 2 2" xfId="1389"/>
    <cellStyle name="40% - Accent1 4 2 3" xfId="941"/>
    <cellStyle name="40% - Accent1 4 2 3 2" xfId="1865"/>
    <cellStyle name="40% - Accent1 4 2 4" xfId="1388"/>
    <cellStyle name="40% - Accent1 4 3" xfId="361"/>
    <cellStyle name="40% - Accent1 4 3 2" xfId="1390"/>
    <cellStyle name="40% - Accent1 4 4" xfId="940"/>
    <cellStyle name="40% - Accent1 4 4 2" xfId="1864"/>
    <cellStyle name="40% - Accent1 4 5" xfId="1387"/>
    <cellStyle name="40% - Accent1 5" xfId="362"/>
    <cellStyle name="40% - Accent1 5 2" xfId="363"/>
    <cellStyle name="40% - Accent1 5 2 2" xfId="364"/>
    <cellStyle name="40% - Accent1 5 2 2 2" xfId="1393"/>
    <cellStyle name="40% - Accent1 5 2 3" xfId="1392"/>
    <cellStyle name="40% - Accent1 5 3" xfId="365"/>
    <cellStyle name="40% - Accent1 5 3 2" xfId="1394"/>
    <cellStyle name="40% - Accent1 5 4" xfId="942"/>
    <cellStyle name="40% - Accent1 5 5" xfId="1391"/>
    <cellStyle name="40% - Accent1 6" xfId="366"/>
    <cellStyle name="40% - Accent1 6 2" xfId="367"/>
    <cellStyle name="40% - Accent1 6 2 2" xfId="368"/>
    <cellStyle name="40% - Accent1 6 2 2 2" xfId="1397"/>
    <cellStyle name="40% - Accent1 6 2 3" xfId="1396"/>
    <cellStyle name="40% - Accent1 6 3" xfId="369"/>
    <cellStyle name="40% - Accent1 6 3 2" xfId="1398"/>
    <cellStyle name="40% - Accent1 6 4" xfId="943"/>
    <cellStyle name="40% - Accent1 6 4 2" xfId="1866"/>
    <cellStyle name="40% - Accent1 6 5" xfId="1395"/>
    <cellStyle name="40% - Accent1 7" xfId="370"/>
    <cellStyle name="40% - Accent1 7 2" xfId="371"/>
    <cellStyle name="40% - Accent1 7 2 2" xfId="372"/>
    <cellStyle name="40% - Accent1 7 2 2 2" xfId="1401"/>
    <cellStyle name="40% - Accent1 7 2 3" xfId="1400"/>
    <cellStyle name="40% - Accent1 7 3" xfId="373"/>
    <cellStyle name="40% - Accent1 7 3 2" xfId="1402"/>
    <cellStyle name="40% - Accent1 7 4" xfId="944"/>
    <cellStyle name="40% - Accent1 7 4 2" xfId="1867"/>
    <cellStyle name="40% - Accent1 7 5" xfId="1399"/>
    <cellStyle name="40% - Accent1 8" xfId="374"/>
    <cellStyle name="40% - Accent1 8 2" xfId="375"/>
    <cellStyle name="40% - Accent1 8 2 2" xfId="376"/>
    <cellStyle name="40% - Accent1 8 2 2 2" xfId="1405"/>
    <cellStyle name="40% - Accent1 8 2 3" xfId="1404"/>
    <cellStyle name="40% - Accent1 8 3" xfId="377"/>
    <cellStyle name="40% - Accent1 8 3 2" xfId="1406"/>
    <cellStyle name="40% - Accent1 8 4" xfId="945"/>
    <cellStyle name="40% - Accent1 8 4 2" xfId="1868"/>
    <cellStyle name="40% - Accent1 8 5" xfId="1403"/>
    <cellStyle name="40% - Accent1 9" xfId="378"/>
    <cellStyle name="40% - Accent1 9 2" xfId="379"/>
    <cellStyle name="40% - Accent1 9 2 2" xfId="380"/>
    <cellStyle name="40% - Accent1 9 2 2 2" xfId="1409"/>
    <cellStyle name="40% - Accent1 9 2 3" xfId="1408"/>
    <cellStyle name="40% - Accent1 9 3" xfId="381"/>
    <cellStyle name="40% - Accent1 9 3 2" xfId="1410"/>
    <cellStyle name="40% - Accent1 9 4" xfId="946"/>
    <cellStyle name="40% - Accent1 9 4 2" xfId="1869"/>
    <cellStyle name="40% - Accent1 9 5" xfId="1407"/>
    <cellStyle name="40% - Accent2 10" xfId="382"/>
    <cellStyle name="40% - Accent2 10 2" xfId="383"/>
    <cellStyle name="40% - Accent2 10 2 2" xfId="384"/>
    <cellStyle name="40% - Accent2 10 2 2 2" xfId="1413"/>
    <cellStyle name="40% - Accent2 10 2 3" xfId="1412"/>
    <cellStyle name="40% - Accent2 10 3" xfId="385"/>
    <cellStyle name="40% - Accent2 10 3 2" xfId="1414"/>
    <cellStyle name="40% - Accent2 10 4" xfId="947"/>
    <cellStyle name="40% - Accent2 10 5" xfId="1411"/>
    <cellStyle name="40% - Accent2 11" xfId="386"/>
    <cellStyle name="40% - Accent2 11 2" xfId="387"/>
    <cellStyle name="40% - Accent2 11 2 2" xfId="388"/>
    <cellStyle name="40% - Accent2 11 2 2 2" xfId="1417"/>
    <cellStyle name="40% - Accent2 11 2 3" xfId="1416"/>
    <cellStyle name="40% - Accent2 11 3" xfId="389"/>
    <cellStyle name="40% - Accent2 11 3 2" xfId="1418"/>
    <cellStyle name="40% - Accent2 11 4" xfId="1415"/>
    <cellStyle name="40% - Accent2 12" xfId="390"/>
    <cellStyle name="40% - Accent2 12 2" xfId="391"/>
    <cellStyle name="40% - Accent2 12 2 2" xfId="392"/>
    <cellStyle name="40% - Accent2 12 2 2 2" xfId="1421"/>
    <cellStyle name="40% - Accent2 12 2 3" xfId="1420"/>
    <cellStyle name="40% - Accent2 12 3" xfId="393"/>
    <cellStyle name="40% - Accent2 12 3 2" xfId="1422"/>
    <cellStyle name="40% - Accent2 12 4" xfId="1419"/>
    <cellStyle name="40% - Accent2 13" xfId="394"/>
    <cellStyle name="40% - Accent2 13 2" xfId="395"/>
    <cellStyle name="40% - Accent2 13 2 2" xfId="396"/>
    <cellStyle name="40% - Accent2 13 2 2 2" xfId="1425"/>
    <cellStyle name="40% - Accent2 13 2 3" xfId="1424"/>
    <cellStyle name="40% - Accent2 13 3" xfId="397"/>
    <cellStyle name="40% - Accent2 13 3 2" xfId="1426"/>
    <cellStyle name="40% - Accent2 13 4" xfId="1423"/>
    <cellStyle name="40% - Accent2 14" xfId="398"/>
    <cellStyle name="40% - Accent2 14 2" xfId="399"/>
    <cellStyle name="40% - Accent2 14 2 2" xfId="1428"/>
    <cellStyle name="40% - Accent2 14 3" xfId="1427"/>
    <cellStyle name="40% - Accent2 15" xfId="400"/>
    <cellStyle name="40% - Accent2 15 2" xfId="1429"/>
    <cellStyle name="40% - Accent2 16" xfId="851"/>
    <cellStyle name="40% - Accent2 16 2" xfId="1790"/>
    <cellStyle name="40% - Accent2 2" xfId="401"/>
    <cellStyle name="40% - Accent2 2 2" xfId="402"/>
    <cellStyle name="40% - Accent2 2 2 2" xfId="403"/>
    <cellStyle name="40% - Accent2 2 2 2 2" xfId="1432"/>
    <cellStyle name="40% - Accent2 2 2 3" xfId="949"/>
    <cellStyle name="40% - Accent2 2 2 3 2" xfId="1871"/>
    <cellStyle name="40% - Accent2 2 2 4" xfId="1431"/>
    <cellStyle name="40% - Accent2 2 3" xfId="404"/>
    <cellStyle name="40% - Accent2 2 3 2" xfId="1433"/>
    <cellStyle name="40% - Accent2 2 4" xfId="948"/>
    <cellStyle name="40% - Accent2 2 4 2" xfId="1870"/>
    <cellStyle name="40% - Accent2 2 5" xfId="1430"/>
    <cellStyle name="40% - Accent2 3" xfId="405"/>
    <cellStyle name="40% - Accent2 3 2" xfId="406"/>
    <cellStyle name="40% - Accent2 3 2 2" xfId="407"/>
    <cellStyle name="40% - Accent2 3 2 2 2" xfId="1436"/>
    <cellStyle name="40% - Accent2 3 2 3" xfId="951"/>
    <cellStyle name="40% - Accent2 3 2 3 2" xfId="1873"/>
    <cellStyle name="40% - Accent2 3 2 4" xfId="1435"/>
    <cellStyle name="40% - Accent2 3 3" xfId="408"/>
    <cellStyle name="40% - Accent2 3 3 2" xfId="1437"/>
    <cellStyle name="40% - Accent2 3 4" xfId="950"/>
    <cellStyle name="40% - Accent2 3 4 2" xfId="1872"/>
    <cellStyle name="40% - Accent2 3 5" xfId="1434"/>
    <cellStyle name="40% - Accent2 4" xfId="409"/>
    <cellStyle name="40% - Accent2 4 2" xfId="410"/>
    <cellStyle name="40% - Accent2 4 2 2" xfId="411"/>
    <cellStyle name="40% - Accent2 4 2 2 2" xfId="1440"/>
    <cellStyle name="40% - Accent2 4 2 3" xfId="953"/>
    <cellStyle name="40% - Accent2 4 2 3 2" xfId="1875"/>
    <cellStyle name="40% - Accent2 4 2 4" xfId="1439"/>
    <cellStyle name="40% - Accent2 4 3" xfId="412"/>
    <cellStyle name="40% - Accent2 4 3 2" xfId="1441"/>
    <cellStyle name="40% - Accent2 4 4" xfId="952"/>
    <cellStyle name="40% - Accent2 4 4 2" xfId="1874"/>
    <cellStyle name="40% - Accent2 4 5" xfId="1438"/>
    <cellStyle name="40% - Accent2 5" xfId="413"/>
    <cellStyle name="40% - Accent2 5 2" xfId="414"/>
    <cellStyle name="40% - Accent2 5 2 2" xfId="415"/>
    <cellStyle name="40% - Accent2 5 2 2 2" xfId="1444"/>
    <cellStyle name="40% - Accent2 5 2 3" xfId="1443"/>
    <cellStyle name="40% - Accent2 5 3" xfId="416"/>
    <cellStyle name="40% - Accent2 5 3 2" xfId="1445"/>
    <cellStyle name="40% - Accent2 5 4" xfId="954"/>
    <cellStyle name="40% - Accent2 5 5" xfId="1442"/>
    <cellStyle name="40% - Accent2 6" xfId="417"/>
    <cellStyle name="40% - Accent2 6 2" xfId="418"/>
    <cellStyle name="40% - Accent2 6 2 2" xfId="419"/>
    <cellStyle name="40% - Accent2 6 2 2 2" xfId="1448"/>
    <cellStyle name="40% - Accent2 6 2 3" xfId="1447"/>
    <cellStyle name="40% - Accent2 6 3" xfId="420"/>
    <cellStyle name="40% - Accent2 6 3 2" xfId="1449"/>
    <cellStyle name="40% - Accent2 6 4" xfId="955"/>
    <cellStyle name="40% - Accent2 6 4 2" xfId="1876"/>
    <cellStyle name="40% - Accent2 6 5" xfId="1446"/>
    <cellStyle name="40% - Accent2 7" xfId="421"/>
    <cellStyle name="40% - Accent2 7 2" xfId="422"/>
    <cellStyle name="40% - Accent2 7 2 2" xfId="423"/>
    <cellStyle name="40% - Accent2 7 2 2 2" xfId="1452"/>
    <cellStyle name="40% - Accent2 7 2 3" xfId="1451"/>
    <cellStyle name="40% - Accent2 7 3" xfId="424"/>
    <cellStyle name="40% - Accent2 7 3 2" xfId="1453"/>
    <cellStyle name="40% - Accent2 7 4" xfId="956"/>
    <cellStyle name="40% - Accent2 7 4 2" xfId="1877"/>
    <cellStyle name="40% - Accent2 7 5" xfId="1450"/>
    <cellStyle name="40% - Accent2 8" xfId="425"/>
    <cellStyle name="40% - Accent2 8 2" xfId="426"/>
    <cellStyle name="40% - Accent2 8 2 2" xfId="427"/>
    <cellStyle name="40% - Accent2 8 2 2 2" xfId="1456"/>
    <cellStyle name="40% - Accent2 8 2 3" xfId="1455"/>
    <cellStyle name="40% - Accent2 8 3" xfId="428"/>
    <cellStyle name="40% - Accent2 8 3 2" xfId="1457"/>
    <cellStyle name="40% - Accent2 8 4" xfId="957"/>
    <cellStyle name="40% - Accent2 8 4 2" xfId="1878"/>
    <cellStyle name="40% - Accent2 8 5" xfId="1454"/>
    <cellStyle name="40% - Accent2 9" xfId="429"/>
    <cellStyle name="40% - Accent2 9 2" xfId="430"/>
    <cellStyle name="40% - Accent2 9 2 2" xfId="431"/>
    <cellStyle name="40% - Accent2 9 2 2 2" xfId="1460"/>
    <cellStyle name="40% - Accent2 9 2 3" xfId="1459"/>
    <cellStyle name="40% - Accent2 9 3" xfId="432"/>
    <cellStyle name="40% - Accent2 9 3 2" xfId="1461"/>
    <cellStyle name="40% - Accent2 9 4" xfId="958"/>
    <cellStyle name="40% - Accent2 9 4 2" xfId="1879"/>
    <cellStyle name="40% - Accent2 9 5" xfId="1458"/>
    <cellStyle name="40% - Accent3 10" xfId="433"/>
    <cellStyle name="40% - Accent3 10 2" xfId="434"/>
    <cellStyle name="40% - Accent3 10 2 2" xfId="435"/>
    <cellStyle name="40% - Accent3 10 2 2 2" xfId="1464"/>
    <cellStyle name="40% - Accent3 10 2 3" xfId="1463"/>
    <cellStyle name="40% - Accent3 10 3" xfId="436"/>
    <cellStyle name="40% - Accent3 10 3 2" xfId="1465"/>
    <cellStyle name="40% - Accent3 10 4" xfId="959"/>
    <cellStyle name="40% - Accent3 10 5" xfId="1462"/>
    <cellStyle name="40% - Accent3 11" xfId="437"/>
    <cellStyle name="40% - Accent3 11 2" xfId="438"/>
    <cellStyle name="40% - Accent3 11 2 2" xfId="439"/>
    <cellStyle name="40% - Accent3 11 2 2 2" xfId="1468"/>
    <cellStyle name="40% - Accent3 11 2 3" xfId="1467"/>
    <cellStyle name="40% - Accent3 11 3" xfId="440"/>
    <cellStyle name="40% - Accent3 11 3 2" xfId="1469"/>
    <cellStyle name="40% - Accent3 11 4" xfId="1466"/>
    <cellStyle name="40% - Accent3 12" xfId="441"/>
    <cellStyle name="40% - Accent3 12 2" xfId="442"/>
    <cellStyle name="40% - Accent3 12 2 2" xfId="443"/>
    <cellStyle name="40% - Accent3 12 2 2 2" xfId="1472"/>
    <cellStyle name="40% - Accent3 12 2 3" xfId="1471"/>
    <cellStyle name="40% - Accent3 12 3" xfId="444"/>
    <cellStyle name="40% - Accent3 12 3 2" xfId="1473"/>
    <cellStyle name="40% - Accent3 12 4" xfId="1470"/>
    <cellStyle name="40% - Accent3 13" xfId="445"/>
    <cellStyle name="40% - Accent3 13 2" xfId="446"/>
    <cellStyle name="40% - Accent3 13 2 2" xfId="447"/>
    <cellStyle name="40% - Accent3 13 2 2 2" xfId="1476"/>
    <cellStyle name="40% - Accent3 13 2 3" xfId="1475"/>
    <cellStyle name="40% - Accent3 13 3" xfId="448"/>
    <cellStyle name="40% - Accent3 13 3 2" xfId="1477"/>
    <cellStyle name="40% - Accent3 13 4" xfId="1474"/>
    <cellStyle name="40% - Accent3 14" xfId="449"/>
    <cellStyle name="40% - Accent3 14 2" xfId="450"/>
    <cellStyle name="40% - Accent3 14 2 2" xfId="1479"/>
    <cellStyle name="40% - Accent3 14 3" xfId="1478"/>
    <cellStyle name="40% - Accent3 15" xfId="451"/>
    <cellStyle name="40% - Accent3 15 2" xfId="1480"/>
    <cellStyle name="40% - Accent3 16" xfId="852"/>
    <cellStyle name="40% - Accent3 16 2" xfId="1791"/>
    <cellStyle name="40% - Accent3 2" xfId="452"/>
    <cellStyle name="40% - Accent3 2 2" xfId="453"/>
    <cellStyle name="40% - Accent3 2 2 2" xfId="454"/>
    <cellStyle name="40% - Accent3 2 2 2 2" xfId="1483"/>
    <cellStyle name="40% - Accent3 2 2 3" xfId="961"/>
    <cellStyle name="40% - Accent3 2 2 3 2" xfId="1881"/>
    <cellStyle name="40% - Accent3 2 2 4" xfId="1482"/>
    <cellStyle name="40% - Accent3 2 3" xfId="455"/>
    <cellStyle name="40% - Accent3 2 3 2" xfId="1484"/>
    <cellStyle name="40% - Accent3 2 4" xfId="960"/>
    <cellStyle name="40% - Accent3 2 4 2" xfId="1880"/>
    <cellStyle name="40% - Accent3 2 5" xfId="1481"/>
    <cellStyle name="40% - Accent3 3" xfId="456"/>
    <cellStyle name="40% - Accent3 3 2" xfId="457"/>
    <cellStyle name="40% - Accent3 3 2 2" xfId="458"/>
    <cellStyle name="40% - Accent3 3 2 2 2" xfId="1487"/>
    <cellStyle name="40% - Accent3 3 2 3" xfId="963"/>
    <cellStyle name="40% - Accent3 3 2 3 2" xfId="1883"/>
    <cellStyle name="40% - Accent3 3 2 4" xfId="1486"/>
    <cellStyle name="40% - Accent3 3 3" xfId="459"/>
    <cellStyle name="40% - Accent3 3 3 2" xfId="1488"/>
    <cellStyle name="40% - Accent3 3 4" xfId="962"/>
    <cellStyle name="40% - Accent3 3 4 2" xfId="1882"/>
    <cellStyle name="40% - Accent3 3 5" xfId="1485"/>
    <cellStyle name="40% - Accent3 4" xfId="460"/>
    <cellStyle name="40% - Accent3 4 2" xfId="461"/>
    <cellStyle name="40% - Accent3 4 2 2" xfId="462"/>
    <cellStyle name="40% - Accent3 4 2 2 2" xfId="1491"/>
    <cellStyle name="40% - Accent3 4 2 3" xfId="965"/>
    <cellStyle name="40% - Accent3 4 2 3 2" xfId="1885"/>
    <cellStyle name="40% - Accent3 4 2 4" xfId="1490"/>
    <cellStyle name="40% - Accent3 4 3" xfId="463"/>
    <cellStyle name="40% - Accent3 4 3 2" xfId="1492"/>
    <cellStyle name="40% - Accent3 4 4" xfId="964"/>
    <cellStyle name="40% - Accent3 4 4 2" xfId="1884"/>
    <cellStyle name="40% - Accent3 4 5" xfId="1489"/>
    <cellStyle name="40% - Accent3 5" xfId="464"/>
    <cellStyle name="40% - Accent3 5 2" xfId="465"/>
    <cellStyle name="40% - Accent3 5 2 2" xfId="466"/>
    <cellStyle name="40% - Accent3 5 2 2 2" xfId="1495"/>
    <cellStyle name="40% - Accent3 5 2 3" xfId="1494"/>
    <cellStyle name="40% - Accent3 5 3" xfId="467"/>
    <cellStyle name="40% - Accent3 5 3 2" xfId="1496"/>
    <cellStyle name="40% - Accent3 5 4" xfId="966"/>
    <cellStyle name="40% - Accent3 5 5" xfId="1493"/>
    <cellStyle name="40% - Accent3 6" xfId="468"/>
    <cellStyle name="40% - Accent3 6 2" xfId="469"/>
    <cellStyle name="40% - Accent3 6 2 2" xfId="470"/>
    <cellStyle name="40% - Accent3 6 2 2 2" xfId="1499"/>
    <cellStyle name="40% - Accent3 6 2 3" xfId="1498"/>
    <cellStyle name="40% - Accent3 6 3" xfId="471"/>
    <cellStyle name="40% - Accent3 6 3 2" xfId="1500"/>
    <cellStyle name="40% - Accent3 6 4" xfId="967"/>
    <cellStyle name="40% - Accent3 6 4 2" xfId="1886"/>
    <cellStyle name="40% - Accent3 6 5" xfId="1497"/>
    <cellStyle name="40% - Accent3 7" xfId="472"/>
    <cellStyle name="40% - Accent3 7 2" xfId="473"/>
    <cellStyle name="40% - Accent3 7 2 2" xfId="474"/>
    <cellStyle name="40% - Accent3 7 2 2 2" xfId="1503"/>
    <cellStyle name="40% - Accent3 7 2 3" xfId="1502"/>
    <cellStyle name="40% - Accent3 7 3" xfId="475"/>
    <cellStyle name="40% - Accent3 7 3 2" xfId="1504"/>
    <cellStyle name="40% - Accent3 7 4" xfId="968"/>
    <cellStyle name="40% - Accent3 7 4 2" xfId="1887"/>
    <cellStyle name="40% - Accent3 7 5" xfId="1501"/>
    <cellStyle name="40% - Accent3 8" xfId="476"/>
    <cellStyle name="40% - Accent3 8 2" xfId="477"/>
    <cellStyle name="40% - Accent3 8 2 2" xfId="478"/>
    <cellStyle name="40% - Accent3 8 2 2 2" xfId="1507"/>
    <cellStyle name="40% - Accent3 8 2 3" xfId="1506"/>
    <cellStyle name="40% - Accent3 8 3" xfId="479"/>
    <cellStyle name="40% - Accent3 8 3 2" xfId="1508"/>
    <cellStyle name="40% - Accent3 8 4" xfId="969"/>
    <cellStyle name="40% - Accent3 8 4 2" xfId="1888"/>
    <cellStyle name="40% - Accent3 8 5" xfId="1505"/>
    <cellStyle name="40% - Accent3 9" xfId="480"/>
    <cellStyle name="40% - Accent3 9 2" xfId="481"/>
    <cellStyle name="40% - Accent3 9 2 2" xfId="482"/>
    <cellStyle name="40% - Accent3 9 2 2 2" xfId="1511"/>
    <cellStyle name="40% - Accent3 9 2 3" xfId="1510"/>
    <cellStyle name="40% - Accent3 9 3" xfId="483"/>
    <cellStyle name="40% - Accent3 9 3 2" xfId="1512"/>
    <cellStyle name="40% - Accent3 9 4" xfId="970"/>
    <cellStyle name="40% - Accent3 9 4 2" xfId="1889"/>
    <cellStyle name="40% - Accent3 9 5" xfId="1509"/>
    <cellStyle name="40% - Accent4 10" xfId="484"/>
    <cellStyle name="40% - Accent4 10 2" xfId="485"/>
    <cellStyle name="40% - Accent4 10 2 2" xfId="486"/>
    <cellStyle name="40% - Accent4 10 2 2 2" xfId="1515"/>
    <cellStyle name="40% - Accent4 10 2 3" xfId="1514"/>
    <cellStyle name="40% - Accent4 10 3" xfId="487"/>
    <cellStyle name="40% - Accent4 10 3 2" xfId="1516"/>
    <cellStyle name="40% - Accent4 10 4" xfId="971"/>
    <cellStyle name="40% - Accent4 10 5" xfId="1513"/>
    <cellStyle name="40% - Accent4 11" xfId="488"/>
    <cellStyle name="40% - Accent4 11 2" xfId="489"/>
    <cellStyle name="40% - Accent4 11 2 2" xfId="490"/>
    <cellStyle name="40% - Accent4 11 2 2 2" xfId="1519"/>
    <cellStyle name="40% - Accent4 11 2 3" xfId="1518"/>
    <cellStyle name="40% - Accent4 11 3" xfId="491"/>
    <cellStyle name="40% - Accent4 11 3 2" xfId="1520"/>
    <cellStyle name="40% - Accent4 11 4" xfId="1517"/>
    <cellStyle name="40% - Accent4 12" xfId="492"/>
    <cellStyle name="40% - Accent4 12 2" xfId="493"/>
    <cellStyle name="40% - Accent4 12 2 2" xfId="494"/>
    <cellStyle name="40% - Accent4 12 2 2 2" xfId="1523"/>
    <cellStyle name="40% - Accent4 12 2 3" xfId="1522"/>
    <cellStyle name="40% - Accent4 12 3" xfId="495"/>
    <cellStyle name="40% - Accent4 12 3 2" xfId="1524"/>
    <cellStyle name="40% - Accent4 12 4" xfId="1521"/>
    <cellStyle name="40% - Accent4 13" xfId="496"/>
    <cellStyle name="40% - Accent4 13 2" xfId="497"/>
    <cellStyle name="40% - Accent4 13 2 2" xfId="498"/>
    <cellStyle name="40% - Accent4 13 2 2 2" xfId="1527"/>
    <cellStyle name="40% - Accent4 13 2 3" xfId="1526"/>
    <cellStyle name="40% - Accent4 13 3" xfId="499"/>
    <cellStyle name="40% - Accent4 13 3 2" xfId="1528"/>
    <cellStyle name="40% - Accent4 13 4" xfId="1525"/>
    <cellStyle name="40% - Accent4 14" xfId="500"/>
    <cellStyle name="40% - Accent4 14 2" xfId="501"/>
    <cellStyle name="40% - Accent4 14 2 2" xfId="1530"/>
    <cellStyle name="40% - Accent4 14 3" xfId="1529"/>
    <cellStyle name="40% - Accent4 15" xfId="502"/>
    <cellStyle name="40% - Accent4 15 2" xfId="1531"/>
    <cellStyle name="40% - Accent4 16" xfId="853"/>
    <cellStyle name="40% - Accent4 16 2" xfId="1792"/>
    <cellStyle name="40% - Accent4 2" xfId="503"/>
    <cellStyle name="40% - Accent4 2 2" xfId="504"/>
    <cellStyle name="40% - Accent4 2 2 2" xfId="505"/>
    <cellStyle name="40% - Accent4 2 2 2 2" xfId="1534"/>
    <cellStyle name="40% - Accent4 2 2 3" xfId="973"/>
    <cellStyle name="40% - Accent4 2 2 3 2" xfId="1891"/>
    <cellStyle name="40% - Accent4 2 2 4" xfId="1533"/>
    <cellStyle name="40% - Accent4 2 3" xfId="506"/>
    <cellStyle name="40% - Accent4 2 3 2" xfId="1535"/>
    <cellStyle name="40% - Accent4 2 4" xfId="972"/>
    <cellStyle name="40% - Accent4 2 4 2" xfId="1890"/>
    <cellStyle name="40% - Accent4 2 5" xfId="1532"/>
    <cellStyle name="40% - Accent4 3" xfId="507"/>
    <cellStyle name="40% - Accent4 3 2" xfId="508"/>
    <cellStyle name="40% - Accent4 3 2 2" xfId="509"/>
    <cellStyle name="40% - Accent4 3 2 2 2" xfId="1538"/>
    <cellStyle name="40% - Accent4 3 2 3" xfId="975"/>
    <cellStyle name="40% - Accent4 3 2 3 2" xfId="1893"/>
    <cellStyle name="40% - Accent4 3 2 4" xfId="1537"/>
    <cellStyle name="40% - Accent4 3 3" xfId="510"/>
    <cellStyle name="40% - Accent4 3 3 2" xfId="1539"/>
    <cellStyle name="40% - Accent4 3 4" xfId="974"/>
    <cellStyle name="40% - Accent4 3 4 2" xfId="1892"/>
    <cellStyle name="40% - Accent4 3 5" xfId="1536"/>
    <cellStyle name="40% - Accent4 4" xfId="511"/>
    <cellStyle name="40% - Accent4 4 2" xfId="512"/>
    <cellStyle name="40% - Accent4 4 2 2" xfId="513"/>
    <cellStyle name="40% - Accent4 4 2 2 2" xfId="1542"/>
    <cellStyle name="40% - Accent4 4 2 3" xfId="977"/>
    <cellStyle name="40% - Accent4 4 2 3 2" xfId="1895"/>
    <cellStyle name="40% - Accent4 4 2 4" xfId="1541"/>
    <cellStyle name="40% - Accent4 4 3" xfId="514"/>
    <cellStyle name="40% - Accent4 4 3 2" xfId="1543"/>
    <cellStyle name="40% - Accent4 4 4" xfId="976"/>
    <cellStyle name="40% - Accent4 4 4 2" xfId="1894"/>
    <cellStyle name="40% - Accent4 4 5" xfId="1540"/>
    <cellStyle name="40% - Accent4 5" xfId="515"/>
    <cellStyle name="40% - Accent4 5 2" xfId="516"/>
    <cellStyle name="40% - Accent4 5 2 2" xfId="517"/>
    <cellStyle name="40% - Accent4 5 2 2 2" xfId="1546"/>
    <cellStyle name="40% - Accent4 5 2 3" xfId="1545"/>
    <cellStyle name="40% - Accent4 5 3" xfId="518"/>
    <cellStyle name="40% - Accent4 5 3 2" xfId="1547"/>
    <cellStyle name="40% - Accent4 5 4" xfId="978"/>
    <cellStyle name="40% - Accent4 5 5" xfId="1544"/>
    <cellStyle name="40% - Accent4 6" xfId="519"/>
    <cellStyle name="40% - Accent4 6 2" xfId="520"/>
    <cellStyle name="40% - Accent4 6 2 2" xfId="521"/>
    <cellStyle name="40% - Accent4 6 2 2 2" xfId="1550"/>
    <cellStyle name="40% - Accent4 6 2 3" xfId="1549"/>
    <cellStyle name="40% - Accent4 6 3" xfId="522"/>
    <cellStyle name="40% - Accent4 6 3 2" xfId="1551"/>
    <cellStyle name="40% - Accent4 6 4" xfId="979"/>
    <cellStyle name="40% - Accent4 6 4 2" xfId="1896"/>
    <cellStyle name="40% - Accent4 6 5" xfId="1548"/>
    <cellStyle name="40% - Accent4 7" xfId="523"/>
    <cellStyle name="40% - Accent4 7 2" xfId="524"/>
    <cellStyle name="40% - Accent4 7 2 2" xfId="525"/>
    <cellStyle name="40% - Accent4 7 2 2 2" xfId="1554"/>
    <cellStyle name="40% - Accent4 7 2 3" xfId="1553"/>
    <cellStyle name="40% - Accent4 7 3" xfId="526"/>
    <cellStyle name="40% - Accent4 7 3 2" xfId="1555"/>
    <cellStyle name="40% - Accent4 7 4" xfId="980"/>
    <cellStyle name="40% - Accent4 7 4 2" xfId="1897"/>
    <cellStyle name="40% - Accent4 7 5" xfId="1552"/>
    <cellStyle name="40% - Accent4 8" xfId="527"/>
    <cellStyle name="40% - Accent4 8 2" xfId="528"/>
    <cellStyle name="40% - Accent4 8 2 2" xfId="529"/>
    <cellStyle name="40% - Accent4 8 2 2 2" xfId="1558"/>
    <cellStyle name="40% - Accent4 8 2 3" xfId="1557"/>
    <cellStyle name="40% - Accent4 8 3" xfId="530"/>
    <cellStyle name="40% - Accent4 8 3 2" xfId="1559"/>
    <cellStyle name="40% - Accent4 8 4" xfId="981"/>
    <cellStyle name="40% - Accent4 8 4 2" xfId="1898"/>
    <cellStyle name="40% - Accent4 8 5" xfId="1556"/>
    <cellStyle name="40% - Accent4 9" xfId="531"/>
    <cellStyle name="40% - Accent4 9 2" xfId="532"/>
    <cellStyle name="40% - Accent4 9 2 2" xfId="533"/>
    <cellStyle name="40% - Accent4 9 2 2 2" xfId="1562"/>
    <cellStyle name="40% - Accent4 9 2 3" xfId="1561"/>
    <cellStyle name="40% - Accent4 9 3" xfId="534"/>
    <cellStyle name="40% - Accent4 9 3 2" xfId="1563"/>
    <cellStyle name="40% - Accent4 9 4" xfId="982"/>
    <cellStyle name="40% - Accent4 9 4 2" xfId="1899"/>
    <cellStyle name="40% - Accent4 9 5" xfId="1560"/>
    <cellStyle name="40% - Accent5 10" xfId="535"/>
    <cellStyle name="40% - Accent5 10 2" xfId="536"/>
    <cellStyle name="40% - Accent5 10 2 2" xfId="537"/>
    <cellStyle name="40% - Accent5 10 2 2 2" xfId="1566"/>
    <cellStyle name="40% - Accent5 10 2 3" xfId="1565"/>
    <cellStyle name="40% - Accent5 10 3" xfId="538"/>
    <cellStyle name="40% - Accent5 10 3 2" xfId="1567"/>
    <cellStyle name="40% - Accent5 10 4" xfId="983"/>
    <cellStyle name="40% - Accent5 10 5" xfId="1564"/>
    <cellStyle name="40% - Accent5 11" xfId="539"/>
    <cellStyle name="40% - Accent5 11 2" xfId="540"/>
    <cellStyle name="40% - Accent5 11 2 2" xfId="541"/>
    <cellStyle name="40% - Accent5 11 2 2 2" xfId="1570"/>
    <cellStyle name="40% - Accent5 11 2 3" xfId="1569"/>
    <cellStyle name="40% - Accent5 11 3" xfId="542"/>
    <cellStyle name="40% - Accent5 11 3 2" xfId="1571"/>
    <cellStyle name="40% - Accent5 11 4" xfId="1568"/>
    <cellStyle name="40% - Accent5 12" xfId="543"/>
    <cellStyle name="40% - Accent5 12 2" xfId="544"/>
    <cellStyle name="40% - Accent5 12 2 2" xfId="545"/>
    <cellStyle name="40% - Accent5 12 2 2 2" xfId="1574"/>
    <cellStyle name="40% - Accent5 12 2 3" xfId="1573"/>
    <cellStyle name="40% - Accent5 12 3" xfId="546"/>
    <cellStyle name="40% - Accent5 12 3 2" xfId="1575"/>
    <cellStyle name="40% - Accent5 12 4" xfId="1572"/>
    <cellStyle name="40% - Accent5 13" xfId="547"/>
    <cellStyle name="40% - Accent5 13 2" xfId="548"/>
    <cellStyle name="40% - Accent5 13 2 2" xfId="549"/>
    <cellStyle name="40% - Accent5 13 2 2 2" xfId="1578"/>
    <cellStyle name="40% - Accent5 13 2 3" xfId="1577"/>
    <cellStyle name="40% - Accent5 13 3" xfId="550"/>
    <cellStyle name="40% - Accent5 13 3 2" xfId="1579"/>
    <cellStyle name="40% - Accent5 13 4" xfId="1576"/>
    <cellStyle name="40% - Accent5 14" xfId="551"/>
    <cellStyle name="40% - Accent5 14 2" xfId="552"/>
    <cellStyle name="40% - Accent5 14 2 2" xfId="1581"/>
    <cellStyle name="40% - Accent5 14 3" xfId="1580"/>
    <cellStyle name="40% - Accent5 15" xfId="553"/>
    <cellStyle name="40% - Accent5 15 2" xfId="1582"/>
    <cellStyle name="40% - Accent5 16" xfId="854"/>
    <cellStyle name="40% - Accent5 16 2" xfId="1793"/>
    <cellStyle name="40% - Accent5 2" xfId="554"/>
    <cellStyle name="40% - Accent5 2 2" xfId="555"/>
    <cellStyle name="40% - Accent5 2 2 2" xfId="556"/>
    <cellStyle name="40% - Accent5 2 2 2 2" xfId="1585"/>
    <cellStyle name="40% - Accent5 2 2 3" xfId="985"/>
    <cellStyle name="40% - Accent5 2 2 3 2" xfId="1901"/>
    <cellStyle name="40% - Accent5 2 2 4" xfId="1584"/>
    <cellStyle name="40% - Accent5 2 3" xfId="557"/>
    <cellStyle name="40% - Accent5 2 3 2" xfId="1586"/>
    <cellStyle name="40% - Accent5 2 4" xfId="984"/>
    <cellStyle name="40% - Accent5 2 4 2" xfId="1900"/>
    <cellStyle name="40% - Accent5 2 5" xfId="1583"/>
    <cellStyle name="40% - Accent5 3" xfId="558"/>
    <cellStyle name="40% - Accent5 3 2" xfId="559"/>
    <cellStyle name="40% - Accent5 3 2 2" xfId="560"/>
    <cellStyle name="40% - Accent5 3 2 2 2" xfId="1589"/>
    <cellStyle name="40% - Accent5 3 2 3" xfId="987"/>
    <cellStyle name="40% - Accent5 3 2 3 2" xfId="1903"/>
    <cellStyle name="40% - Accent5 3 2 4" xfId="1588"/>
    <cellStyle name="40% - Accent5 3 3" xfId="561"/>
    <cellStyle name="40% - Accent5 3 3 2" xfId="1590"/>
    <cellStyle name="40% - Accent5 3 4" xfId="986"/>
    <cellStyle name="40% - Accent5 3 4 2" xfId="1902"/>
    <cellStyle name="40% - Accent5 3 5" xfId="1587"/>
    <cellStyle name="40% - Accent5 4" xfId="562"/>
    <cellStyle name="40% - Accent5 4 2" xfId="563"/>
    <cellStyle name="40% - Accent5 4 2 2" xfId="564"/>
    <cellStyle name="40% - Accent5 4 2 2 2" xfId="1593"/>
    <cellStyle name="40% - Accent5 4 2 3" xfId="989"/>
    <cellStyle name="40% - Accent5 4 2 3 2" xfId="1905"/>
    <cellStyle name="40% - Accent5 4 2 4" xfId="1592"/>
    <cellStyle name="40% - Accent5 4 3" xfId="565"/>
    <cellStyle name="40% - Accent5 4 3 2" xfId="1594"/>
    <cellStyle name="40% - Accent5 4 4" xfId="988"/>
    <cellStyle name="40% - Accent5 4 4 2" xfId="1904"/>
    <cellStyle name="40% - Accent5 4 5" xfId="1591"/>
    <cellStyle name="40% - Accent5 5" xfId="566"/>
    <cellStyle name="40% - Accent5 5 2" xfId="567"/>
    <cellStyle name="40% - Accent5 5 2 2" xfId="568"/>
    <cellStyle name="40% - Accent5 5 2 2 2" xfId="1597"/>
    <cellStyle name="40% - Accent5 5 2 3" xfId="1596"/>
    <cellStyle name="40% - Accent5 5 3" xfId="569"/>
    <cellStyle name="40% - Accent5 5 3 2" xfId="1598"/>
    <cellStyle name="40% - Accent5 5 4" xfId="990"/>
    <cellStyle name="40% - Accent5 5 5" xfId="1595"/>
    <cellStyle name="40% - Accent5 6" xfId="570"/>
    <cellStyle name="40% - Accent5 6 2" xfId="571"/>
    <cellStyle name="40% - Accent5 6 2 2" xfId="572"/>
    <cellStyle name="40% - Accent5 6 2 2 2" xfId="1601"/>
    <cellStyle name="40% - Accent5 6 2 3" xfId="1600"/>
    <cellStyle name="40% - Accent5 6 3" xfId="573"/>
    <cellStyle name="40% - Accent5 6 3 2" xfId="1602"/>
    <cellStyle name="40% - Accent5 6 4" xfId="991"/>
    <cellStyle name="40% - Accent5 6 4 2" xfId="1906"/>
    <cellStyle name="40% - Accent5 6 5" xfId="1599"/>
    <cellStyle name="40% - Accent5 7" xfId="574"/>
    <cellStyle name="40% - Accent5 7 2" xfId="575"/>
    <cellStyle name="40% - Accent5 7 2 2" xfId="576"/>
    <cellStyle name="40% - Accent5 7 2 2 2" xfId="1605"/>
    <cellStyle name="40% - Accent5 7 2 3" xfId="1604"/>
    <cellStyle name="40% - Accent5 7 3" xfId="577"/>
    <cellStyle name="40% - Accent5 7 3 2" xfId="1606"/>
    <cellStyle name="40% - Accent5 7 4" xfId="992"/>
    <cellStyle name="40% - Accent5 7 4 2" xfId="1907"/>
    <cellStyle name="40% - Accent5 7 5" xfId="1603"/>
    <cellStyle name="40% - Accent5 8" xfId="578"/>
    <cellStyle name="40% - Accent5 8 2" xfId="579"/>
    <cellStyle name="40% - Accent5 8 2 2" xfId="580"/>
    <cellStyle name="40% - Accent5 8 2 2 2" xfId="1609"/>
    <cellStyle name="40% - Accent5 8 2 3" xfId="1608"/>
    <cellStyle name="40% - Accent5 8 3" xfId="581"/>
    <cellStyle name="40% - Accent5 8 3 2" xfId="1610"/>
    <cellStyle name="40% - Accent5 8 4" xfId="993"/>
    <cellStyle name="40% - Accent5 8 4 2" xfId="1908"/>
    <cellStyle name="40% - Accent5 8 5" xfId="1607"/>
    <cellStyle name="40% - Accent5 9" xfId="582"/>
    <cellStyle name="40% - Accent5 9 2" xfId="583"/>
    <cellStyle name="40% - Accent5 9 2 2" xfId="584"/>
    <cellStyle name="40% - Accent5 9 2 2 2" xfId="1613"/>
    <cellStyle name="40% - Accent5 9 2 3" xfId="1612"/>
    <cellStyle name="40% - Accent5 9 3" xfId="585"/>
    <cellStyle name="40% - Accent5 9 3 2" xfId="1614"/>
    <cellStyle name="40% - Accent5 9 4" xfId="994"/>
    <cellStyle name="40% - Accent5 9 4 2" xfId="1909"/>
    <cellStyle name="40% - Accent5 9 5" xfId="1611"/>
    <cellStyle name="40% - Accent6 10" xfId="586"/>
    <cellStyle name="40% - Accent6 10 2" xfId="587"/>
    <cellStyle name="40% - Accent6 10 2 2" xfId="588"/>
    <cellStyle name="40% - Accent6 10 2 2 2" xfId="1617"/>
    <cellStyle name="40% - Accent6 10 2 3" xfId="1616"/>
    <cellStyle name="40% - Accent6 10 3" xfId="589"/>
    <cellStyle name="40% - Accent6 10 3 2" xfId="1618"/>
    <cellStyle name="40% - Accent6 10 4" xfId="995"/>
    <cellStyle name="40% - Accent6 10 5" xfId="1615"/>
    <cellStyle name="40% - Accent6 11" xfId="590"/>
    <cellStyle name="40% - Accent6 11 2" xfId="591"/>
    <cellStyle name="40% - Accent6 11 2 2" xfId="592"/>
    <cellStyle name="40% - Accent6 11 2 2 2" xfId="1621"/>
    <cellStyle name="40% - Accent6 11 2 3" xfId="1620"/>
    <cellStyle name="40% - Accent6 11 3" xfId="593"/>
    <cellStyle name="40% - Accent6 11 3 2" xfId="1622"/>
    <cellStyle name="40% - Accent6 11 4" xfId="1619"/>
    <cellStyle name="40% - Accent6 12" xfId="594"/>
    <cellStyle name="40% - Accent6 12 2" xfId="595"/>
    <cellStyle name="40% - Accent6 12 2 2" xfId="596"/>
    <cellStyle name="40% - Accent6 12 2 2 2" xfId="1625"/>
    <cellStyle name="40% - Accent6 12 2 3" xfId="1624"/>
    <cellStyle name="40% - Accent6 12 3" xfId="597"/>
    <cellStyle name="40% - Accent6 12 3 2" xfId="1626"/>
    <cellStyle name="40% - Accent6 12 4" xfId="1623"/>
    <cellStyle name="40% - Accent6 13" xfId="598"/>
    <cellStyle name="40% - Accent6 13 2" xfId="599"/>
    <cellStyle name="40% - Accent6 13 2 2" xfId="600"/>
    <cellStyle name="40% - Accent6 13 2 2 2" xfId="1629"/>
    <cellStyle name="40% - Accent6 13 2 3" xfId="1628"/>
    <cellStyle name="40% - Accent6 13 3" xfId="601"/>
    <cellStyle name="40% - Accent6 13 3 2" xfId="1630"/>
    <cellStyle name="40% - Accent6 13 4" xfId="1627"/>
    <cellStyle name="40% - Accent6 14" xfId="602"/>
    <cellStyle name="40% - Accent6 14 2" xfId="603"/>
    <cellStyle name="40% - Accent6 14 2 2" xfId="1632"/>
    <cellStyle name="40% - Accent6 14 3" xfId="1631"/>
    <cellStyle name="40% - Accent6 15" xfId="604"/>
    <cellStyle name="40% - Accent6 15 2" xfId="1633"/>
    <cellStyle name="40% - Accent6 16" xfId="855"/>
    <cellStyle name="40% - Accent6 16 2" xfId="1794"/>
    <cellStyle name="40% - Accent6 2" xfId="605"/>
    <cellStyle name="40% - Accent6 2 2" xfId="606"/>
    <cellStyle name="40% - Accent6 2 2 2" xfId="607"/>
    <cellStyle name="40% - Accent6 2 2 2 2" xfId="1636"/>
    <cellStyle name="40% - Accent6 2 2 3" xfId="997"/>
    <cellStyle name="40% - Accent6 2 2 3 2" xfId="1911"/>
    <cellStyle name="40% - Accent6 2 2 4" xfId="1635"/>
    <cellStyle name="40% - Accent6 2 3" xfId="608"/>
    <cellStyle name="40% - Accent6 2 3 2" xfId="1637"/>
    <cellStyle name="40% - Accent6 2 4" xfId="996"/>
    <cellStyle name="40% - Accent6 2 4 2" xfId="1910"/>
    <cellStyle name="40% - Accent6 2 5" xfId="1634"/>
    <cellStyle name="40% - Accent6 3" xfId="609"/>
    <cellStyle name="40% - Accent6 3 2" xfId="610"/>
    <cellStyle name="40% - Accent6 3 2 2" xfId="611"/>
    <cellStyle name="40% - Accent6 3 2 2 2" xfId="1640"/>
    <cellStyle name="40% - Accent6 3 2 3" xfId="999"/>
    <cellStyle name="40% - Accent6 3 2 3 2" xfId="1913"/>
    <cellStyle name="40% - Accent6 3 2 4" xfId="1639"/>
    <cellStyle name="40% - Accent6 3 3" xfId="612"/>
    <cellStyle name="40% - Accent6 3 3 2" xfId="1641"/>
    <cellStyle name="40% - Accent6 3 4" xfId="998"/>
    <cellStyle name="40% - Accent6 3 4 2" xfId="1912"/>
    <cellStyle name="40% - Accent6 3 5" xfId="1638"/>
    <cellStyle name="40% - Accent6 4" xfId="613"/>
    <cellStyle name="40% - Accent6 4 2" xfId="614"/>
    <cellStyle name="40% - Accent6 4 2 2" xfId="615"/>
    <cellStyle name="40% - Accent6 4 2 2 2" xfId="1644"/>
    <cellStyle name="40% - Accent6 4 2 3" xfId="1001"/>
    <cellStyle name="40% - Accent6 4 2 3 2" xfId="1915"/>
    <cellStyle name="40% - Accent6 4 2 4" xfId="1643"/>
    <cellStyle name="40% - Accent6 4 3" xfId="616"/>
    <cellStyle name="40% - Accent6 4 3 2" xfId="1645"/>
    <cellStyle name="40% - Accent6 4 4" xfId="1000"/>
    <cellStyle name="40% - Accent6 4 4 2" xfId="1914"/>
    <cellStyle name="40% - Accent6 4 5" xfId="1642"/>
    <cellStyle name="40% - Accent6 5" xfId="617"/>
    <cellStyle name="40% - Accent6 5 2" xfId="618"/>
    <cellStyle name="40% - Accent6 5 2 2" xfId="619"/>
    <cellStyle name="40% - Accent6 5 2 2 2" xfId="1648"/>
    <cellStyle name="40% - Accent6 5 2 3" xfId="1647"/>
    <cellStyle name="40% - Accent6 5 3" xfId="620"/>
    <cellStyle name="40% - Accent6 5 3 2" xfId="1649"/>
    <cellStyle name="40% - Accent6 5 4" xfId="1002"/>
    <cellStyle name="40% - Accent6 5 5" xfId="1646"/>
    <cellStyle name="40% - Accent6 6" xfId="621"/>
    <cellStyle name="40% - Accent6 6 2" xfId="622"/>
    <cellStyle name="40% - Accent6 6 2 2" xfId="623"/>
    <cellStyle name="40% - Accent6 6 2 2 2" xfId="1652"/>
    <cellStyle name="40% - Accent6 6 2 3" xfId="1651"/>
    <cellStyle name="40% - Accent6 6 3" xfId="624"/>
    <cellStyle name="40% - Accent6 6 3 2" xfId="1653"/>
    <cellStyle name="40% - Accent6 6 4" xfId="1003"/>
    <cellStyle name="40% - Accent6 6 4 2" xfId="1916"/>
    <cellStyle name="40% - Accent6 6 5" xfId="1650"/>
    <cellStyle name="40% - Accent6 7" xfId="625"/>
    <cellStyle name="40% - Accent6 7 2" xfId="626"/>
    <cellStyle name="40% - Accent6 7 2 2" xfId="627"/>
    <cellStyle name="40% - Accent6 7 2 2 2" xfId="1656"/>
    <cellStyle name="40% - Accent6 7 2 3" xfId="1655"/>
    <cellStyle name="40% - Accent6 7 3" xfId="628"/>
    <cellStyle name="40% - Accent6 7 3 2" xfId="1657"/>
    <cellStyle name="40% - Accent6 7 4" xfId="1004"/>
    <cellStyle name="40% - Accent6 7 4 2" xfId="1917"/>
    <cellStyle name="40% - Accent6 7 5" xfId="1654"/>
    <cellStyle name="40% - Accent6 8" xfId="629"/>
    <cellStyle name="40% - Accent6 8 2" xfId="630"/>
    <cellStyle name="40% - Accent6 8 2 2" xfId="631"/>
    <cellStyle name="40% - Accent6 8 2 2 2" xfId="1660"/>
    <cellStyle name="40% - Accent6 8 2 3" xfId="1659"/>
    <cellStyle name="40% - Accent6 8 3" xfId="632"/>
    <cellStyle name="40% - Accent6 8 3 2" xfId="1661"/>
    <cellStyle name="40% - Accent6 8 4" xfId="1005"/>
    <cellStyle name="40% - Accent6 8 4 2" xfId="1918"/>
    <cellStyle name="40% - Accent6 8 5" xfId="1658"/>
    <cellStyle name="40% - Accent6 9" xfId="633"/>
    <cellStyle name="40% - Accent6 9 2" xfId="634"/>
    <cellStyle name="40% - Accent6 9 2 2" xfId="635"/>
    <cellStyle name="40% - Accent6 9 2 2 2" xfId="1664"/>
    <cellStyle name="40% - Accent6 9 2 3" xfId="1663"/>
    <cellStyle name="40% - Accent6 9 3" xfId="636"/>
    <cellStyle name="40% - Accent6 9 3 2" xfId="1665"/>
    <cellStyle name="40% - Accent6 9 4" xfId="1006"/>
    <cellStyle name="40% - Accent6 9 4 2" xfId="1919"/>
    <cellStyle name="40% - Accent6 9 5" xfId="1662"/>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828" builtinId="3"/>
    <cellStyle name="Comma 2" xfId="1"/>
    <cellStyle name="Comma 2 2" xfId="741"/>
    <cellStyle name="Comma 2 2 2" xfId="834"/>
    <cellStyle name="Comma 2 2 2 2" xfId="1774"/>
    <cellStyle name="Comma 2 2 3" xfId="1008"/>
    <cellStyle name="Comma 2 3" xfId="835"/>
    <cellStyle name="Comma 2 3 2" xfId="1775"/>
    <cellStyle name="Comma 2 4" xfId="836"/>
    <cellStyle name="Comma 2 4 2" xfId="1776"/>
    <cellStyle name="Comma 2 5" xfId="858"/>
    <cellStyle name="Comma 2 5 2" xfId="1797"/>
    <cellStyle name="Comma 2 6" xfId="1007"/>
    <cellStyle name="Comma 2 7" xfId="1045"/>
    <cellStyle name="Comma 3" xfId="5"/>
    <cellStyle name="Comma 3 2" xfId="1009"/>
    <cellStyle name="Comma 3 2 2" xfId="1920"/>
    <cellStyle name="Comma 3 3" xfId="1047"/>
    <cellStyle name="Comma 4" xfId="9"/>
    <cellStyle name="Comma 4 2" xfId="1010"/>
    <cellStyle name="Comma 5" xfId="11"/>
    <cellStyle name="Comma 6" xfId="21"/>
    <cellStyle name="Comma 6 2" xfId="1052"/>
    <cellStyle name="Comma 7" xfId="24"/>
    <cellStyle name="Comma 8" xfId="833"/>
    <cellStyle name="Comma 8 2" xfId="1773"/>
    <cellStyle name="Comma 9" xfId="843"/>
    <cellStyle name="Comma 9 2" xfId="1782"/>
    <cellStyle name="Currency 2" xfId="6"/>
    <cellStyle name="Currency 2 2" xfId="1011"/>
    <cellStyle name="Currency 2 3" xfId="1048"/>
    <cellStyle name="Currency 3" xfId="738"/>
    <cellStyle name="Currency 3 2" xfId="1012"/>
    <cellStyle name="Currency 3 3" xfId="1767"/>
    <cellStyle name="Currency 4" xfId="857"/>
    <cellStyle name="Currency 4 2" xfId="1796"/>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2"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8"/>
    <cellStyle name="Normal 10 2 3" xfId="1667"/>
    <cellStyle name="Normal 10 3" xfId="640"/>
    <cellStyle name="Normal 10 3 2" xfId="1669"/>
    <cellStyle name="Normal 10 4" xfId="1013"/>
    <cellStyle name="Normal 10 5" xfId="1666"/>
    <cellStyle name="Normal 11" xfId="641"/>
    <cellStyle name="Normal 11 2" xfId="642"/>
    <cellStyle name="Normal 11 2 2" xfId="643"/>
    <cellStyle name="Normal 11 2 2 2" xfId="1672"/>
    <cellStyle name="Normal 11 2 3" xfId="1671"/>
    <cellStyle name="Normal 11 3" xfId="644"/>
    <cellStyle name="Normal 11 3 2" xfId="1673"/>
    <cellStyle name="Normal 11 4" xfId="1014"/>
    <cellStyle name="Normal 11 4 2" xfId="1921"/>
    <cellStyle name="Normal 11 5" xfId="1670"/>
    <cellStyle name="Normal 12" xfId="645"/>
    <cellStyle name="Normal 12 2" xfId="646"/>
    <cellStyle name="Normal 12 2 2" xfId="647"/>
    <cellStyle name="Normal 12 2 2 2" xfId="1676"/>
    <cellStyle name="Normal 12 2 3" xfId="1675"/>
    <cellStyle name="Normal 12 3" xfId="648"/>
    <cellStyle name="Normal 12 3 2" xfId="1677"/>
    <cellStyle name="Normal 12 4" xfId="1015"/>
    <cellStyle name="Normal 12 4 2" xfId="1922"/>
    <cellStyle name="Normal 12 5" xfId="1674"/>
    <cellStyle name="Normal 13" xfId="649"/>
    <cellStyle name="Normal 13 2" xfId="650"/>
    <cellStyle name="Normal 13 2 2" xfId="651"/>
    <cellStyle name="Normal 13 2 2 2" xfId="1680"/>
    <cellStyle name="Normal 13 2 3" xfId="1679"/>
    <cellStyle name="Normal 13 3" xfId="652"/>
    <cellStyle name="Normal 13 3 2" xfId="1681"/>
    <cellStyle name="Normal 13 4" xfId="1016"/>
    <cellStyle name="Normal 13 4 2" xfId="1923"/>
    <cellStyle name="Normal 13 5" xfId="1678"/>
    <cellStyle name="Normal 14" xfId="653"/>
    <cellStyle name="Normal 14 2" xfId="654"/>
    <cellStyle name="Normal 14 2 2" xfId="655"/>
    <cellStyle name="Normal 14 2 2 2" xfId="1684"/>
    <cellStyle name="Normal 14 2 3" xfId="1683"/>
    <cellStyle name="Normal 14 3" xfId="656"/>
    <cellStyle name="Normal 14 3 2" xfId="1685"/>
    <cellStyle name="Normal 14 4" xfId="740"/>
    <cellStyle name="Normal 14 4 2" xfId="1768"/>
    <cellStyle name="Normal 14 5" xfId="1017"/>
    <cellStyle name="Normal 14 6" xfId="1682"/>
    <cellStyle name="Normal 15" xfId="657"/>
    <cellStyle name="Normal 15 2" xfId="658"/>
    <cellStyle name="Normal 15 2 2" xfId="659"/>
    <cellStyle name="Normal 15 2 2 2" xfId="1688"/>
    <cellStyle name="Normal 15 2 3" xfId="1687"/>
    <cellStyle name="Normal 15 3" xfId="660"/>
    <cellStyle name="Normal 15 3 2" xfId="1689"/>
    <cellStyle name="Normal 15 4" xfId="1686"/>
    <cellStyle name="Normal 16" xfId="661"/>
    <cellStyle name="Normal 16 2" xfId="662"/>
    <cellStyle name="Normal 16 2 2" xfId="663"/>
    <cellStyle name="Normal 16 2 2 2" xfId="1692"/>
    <cellStyle name="Normal 16 2 3" xfId="1691"/>
    <cellStyle name="Normal 16 3" xfId="664"/>
    <cellStyle name="Normal 16 3 2" xfId="1693"/>
    <cellStyle name="Normal 16 4" xfId="1690"/>
    <cellStyle name="Normal 17" xfId="665"/>
    <cellStyle name="Normal 17 2" xfId="1694"/>
    <cellStyle name="Normal 18" xfId="739"/>
    <cellStyle name="Normal 19" xfId="827"/>
    <cellStyle name="Normal 19 2" xfId="1770"/>
    <cellStyle name="Normal 2" xfId="2"/>
    <cellStyle name="Normal 2 2" xfId="18"/>
    <cellStyle name="Normal 2 2 2" xfId="666"/>
    <cellStyle name="Normal 2 2 2 2" xfId="1695"/>
    <cellStyle name="Normal 2 2 3" xfId="1050"/>
    <cellStyle name="Normal 2 3" xfId="667"/>
    <cellStyle name="Normal 2 3 2" xfId="837"/>
    <cellStyle name="Normal 2 3 2 2" xfId="1777"/>
    <cellStyle name="Normal 2 3 3" xfId="1696"/>
    <cellStyle name="Normal 2 4" xfId="830"/>
    <cellStyle name="Normal 2 4 2" xfId="1771"/>
    <cellStyle name="Normal 2 5" xfId="838"/>
    <cellStyle name="Normal 2 5 2" xfId="1778"/>
    <cellStyle name="Normal 2 6" xfId="839"/>
    <cellStyle name="Normal 2 6 2" xfId="1779"/>
    <cellStyle name="Normal 2 7" xfId="840"/>
    <cellStyle name="Normal 2 7 2" xfId="859"/>
    <cellStyle name="Normal 2 7 2 2" xfId="1798"/>
    <cellStyle name="Normal 2 7 3" xfId="1780"/>
    <cellStyle name="Normal 2 8" xfId="860"/>
    <cellStyle name="Normal 2 8 2" xfId="1799"/>
    <cellStyle name="Normal 2 9" xfId="1018"/>
    <cellStyle name="Normal 20" xfId="829"/>
    <cellStyle name="Normal 21" xfId="831"/>
    <cellStyle name="Normal 22" xfId="832"/>
    <cellStyle name="Normal 22 2" xfId="1772"/>
    <cellStyle name="Normal 23" xfId="841"/>
    <cellStyle name="Normal 24" xfId="842"/>
    <cellStyle name="Normal 24 2" xfId="1781"/>
    <cellStyle name="Normal 25" xfId="861"/>
    <cellStyle name="Normal 26" xfId="1043"/>
    <cellStyle name="Normal 27" xfId="1042"/>
    <cellStyle name="Normal 3" xfId="3"/>
    <cellStyle name="Normal 3 2" xfId="668"/>
    <cellStyle name="Normal 3 2 2" xfId="669"/>
    <cellStyle name="Normal 3 2 2 2" xfId="1698"/>
    <cellStyle name="Normal 3 2 3" xfId="1020"/>
    <cellStyle name="Normal 3 2 3 2" xfId="1925"/>
    <cellStyle name="Normal 3 2 4" xfId="1697"/>
    <cellStyle name="Normal 3 3" xfId="670"/>
    <cellStyle name="Normal 3 3 2" xfId="1699"/>
    <cellStyle name="Normal 3 4" xfId="1019"/>
    <cellStyle name="Normal 3 4 2" xfId="1924"/>
    <cellStyle name="Normal 4" xfId="4"/>
    <cellStyle name="Normal 4 2" xfId="671"/>
    <cellStyle name="Normal 4 2 2" xfId="672"/>
    <cellStyle name="Normal 4 2 2 2" xfId="1701"/>
    <cellStyle name="Normal 4 2 3" xfId="1022"/>
    <cellStyle name="Normal 4 2 3 2" xfId="1927"/>
    <cellStyle name="Normal 4 2 4" xfId="1700"/>
    <cellStyle name="Normal 4 3" xfId="673"/>
    <cellStyle name="Normal 4 3 2" xfId="1702"/>
    <cellStyle name="Normal 4 4" xfId="1021"/>
    <cellStyle name="Normal 4 4 2" xfId="1926"/>
    <cellStyle name="Normal 4 5" xfId="1046"/>
    <cellStyle name="Normal 5" xfId="8"/>
    <cellStyle name="Normal 5 2" xfId="814"/>
    <cellStyle name="Normal 5 2 2" xfId="1024"/>
    <cellStyle name="Normal 5 2 2 2" xfId="1929"/>
    <cellStyle name="Normal 5 2 3" xfId="1769"/>
    <cellStyle name="Normal 5 3" xfId="1023"/>
    <cellStyle name="Normal 5 3 2" xfId="1928"/>
    <cellStyle name="Normal 6" xfId="10"/>
    <cellStyle name="Normal 6 2" xfId="674"/>
    <cellStyle name="Normal 6 2 2" xfId="675"/>
    <cellStyle name="Normal 6 2 2 2" xfId="1704"/>
    <cellStyle name="Normal 6 2 3" xfId="1703"/>
    <cellStyle name="Normal 6 3" xfId="676"/>
    <cellStyle name="Normal 6 3 2" xfId="1705"/>
    <cellStyle name="Normal 6 4" xfId="1025"/>
    <cellStyle name="Normal 7" xfId="17"/>
    <cellStyle name="Normal 7 2" xfId="677"/>
    <cellStyle name="Normal 7 2 2" xfId="678"/>
    <cellStyle name="Normal 7 2 2 2" xfId="1707"/>
    <cellStyle name="Normal 7 2 3" xfId="1706"/>
    <cellStyle name="Normal 7 3" xfId="679"/>
    <cellStyle name="Normal 7 3 2" xfId="1708"/>
    <cellStyle name="Normal 7 4" xfId="1026"/>
    <cellStyle name="Normal 8" xfId="20"/>
    <cellStyle name="Normal 8 2" xfId="680"/>
    <cellStyle name="Normal 8 2 2" xfId="681"/>
    <cellStyle name="Normal 8 2 2 2" xfId="1710"/>
    <cellStyle name="Normal 8 2 3" xfId="1709"/>
    <cellStyle name="Normal 8 3" xfId="682"/>
    <cellStyle name="Normal 8 3 2" xfId="1711"/>
    <cellStyle name="Normal 8 4" xfId="1027"/>
    <cellStyle name="Normal 8 5" xfId="1051"/>
    <cellStyle name="Normal 9" xfId="23"/>
    <cellStyle name="Normal 9 2" xfId="683"/>
    <cellStyle name="Normal 9 2 2" xfId="684"/>
    <cellStyle name="Normal 9 2 2 2" xfId="1713"/>
    <cellStyle name="Normal 9 2 3" xfId="1712"/>
    <cellStyle name="Normal 9 3" xfId="685"/>
    <cellStyle name="Normal 9 3 2" xfId="1714"/>
    <cellStyle name="Normal 9 4" xfId="1028"/>
    <cellStyle name="Normal 9 4 2" xfId="1930"/>
    <cellStyle name="Normal_Appendix G 11 FEBRUARY 10 temploan no 303 ver2 2" xfId="1029"/>
    <cellStyle name="Normal_ExhibitF_05-06" xfId="19"/>
    <cellStyle name="Note 10" xfId="686"/>
    <cellStyle name="Note 10 2" xfId="687"/>
    <cellStyle name="Note 10 2 2" xfId="688"/>
    <cellStyle name="Note 10 2 2 2" xfId="1717"/>
    <cellStyle name="Note 10 2 3" xfId="1716"/>
    <cellStyle name="Note 10 3" xfId="689"/>
    <cellStyle name="Note 10 3 2" xfId="1718"/>
    <cellStyle name="Note 10 4" xfId="1030"/>
    <cellStyle name="Note 10 5" xfId="1715"/>
    <cellStyle name="Note 11" xfId="690"/>
    <cellStyle name="Note 11 2" xfId="691"/>
    <cellStyle name="Note 11 2 2" xfId="692"/>
    <cellStyle name="Note 11 2 2 2" xfId="1721"/>
    <cellStyle name="Note 11 2 3" xfId="1720"/>
    <cellStyle name="Note 11 3" xfId="693"/>
    <cellStyle name="Note 11 3 2" xfId="1722"/>
    <cellStyle name="Note 11 4" xfId="1719"/>
    <cellStyle name="Note 12" xfId="694"/>
    <cellStyle name="Note 12 2" xfId="695"/>
    <cellStyle name="Note 12 2 2" xfId="696"/>
    <cellStyle name="Note 12 2 2 2" xfId="1725"/>
    <cellStyle name="Note 12 2 3" xfId="1724"/>
    <cellStyle name="Note 12 3" xfId="697"/>
    <cellStyle name="Note 12 3 2" xfId="1726"/>
    <cellStyle name="Note 12 4" xfId="1723"/>
    <cellStyle name="Note 13" xfId="698"/>
    <cellStyle name="Note 13 2" xfId="699"/>
    <cellStyle name="Note 13 2 2" xfId="700"/>
    <cellStyle name="Note 13 2 2 2" xfId="1729"/>
    <cellStyle name="Note 13 2 3" xfId="1728"/>
    <cellStyle name="Note 13 3" xfId="701"/>
    <cellStyle name="Note 13 3 2" xfId="1730"/>
    <cellStyle name="Note 13 4" xfId="1727"/>
    <cellStyle name="Note 14" xfId="702"/>
    <cellStyle name="Note 14 2" xfId="703"/>
    <cellStyle name="Note 14 2 2" xfId="704"/>
    <cellStyle name="Note 14 2 2 2" xfId="1733"/>
    <cellStyle name="Note 14 2 3" xfId="1732"/>
    <cellStyle name="Note 14 3" xfId="705"/>
    <cellStyle name="Note 14 3 2" xfId="1734"/>
    <cellStyle name="Note 14 4" xfId="1731"/>
    <cellStyle name="Note 15" xfId="706"/>
    <cellStyle name="Note 15 2" xfId="1735"/>
    <cellStyle name="Note 16" xfId="856"/>
    <cellStyle name="Note 16 2" xfId="1795"/>
    <cellStyle name="Note 2" xfId="22"/>
    <cellStyle name="Note 2 2" xfId="707"/>
    <cellStyle name="Note 2 2 2" xfId="708"/>
    <cellStyle name="Note 2 2 2 2" xfId="1737"/>
    <cellStyle name="Note 2 2 3" xfId="1032"/>
    <cellStyle name="Note 2 2 3 2" xfId="1932"/>
    <cellStyle name="Note 2 2 4" xfId="1736"/>
    <cellStyle name="Note 2 3" xfId="709"/>
    <cellStyle name="Note 2 3 2" xfId="1738"/>
    <cellStyle name="Note 2 4" xfId="1031"/>
    <cellStyle name="Note 2 4 2" xfId="1931"/>
    <cellStyle name="Note 2 5" xfId="1053"/>
    <cellStyle name="Note 3" xfId="710"/>
    <cellStyle name="Note 3 2" xfId="711"/>
    <cellStyle name="Note 3 2 2" xfId="712"/>
    <cellStyle name="Note 3 2 2 2" xfId="1741"/>
    <cellStyle name="Note 3 2 3" xfId="1034"/>
    <cellStyle name="Note 3 2 3 2" xfId="1934"/>
    <cellStyle name="Note 3 2 4" xfId="1740"/>
    <cellStyle name="Note 3 3" xfId="713"/>
    <cellStyle name="Note 3 3 2" xfId="1742"/>
    <cellStyle name="Note 3 4" xfId="1033"/>
    <cellStyle name="Note 3 4 2" xfId="1933"/>
    <cellStyle name="Note 3 5" xfId="1739"/>
    <cellStyle name="Note 4" xfId="714"/>
    <cellStyle name="Note 4 2" xfId="715"/>
    <cellStyle name="Note 4 2 2" xfId="716"/>
    <cellStyle name="Note 4 2 2 2" xfId="1745"/>
    <cellStyle name="Note 4 2 3" xfId="1036"/>
    <cellStyle name="Note 4 2 3 2" xfId="1936"/>
    <cellStyle name="Note 4 2 4" xfId="1744"/>
    <cellStyle name="Note 4 3" xfId="717"/>
    <cellStyle name="Note 4 3 2" xfId="1746"/>
    <cellStyle name="Note 4 4" xfId="1035"/>
    <cellStyle name="Note 4 4 2" xfId="1935"/>
    <cellStyle name="Note 4 5" xfId="1743"/>
    <cellStyle name="Note 5" xfId="718"/>
    <cellStyle name="Note 5 2" xfId="719"/>
    <cellStyle name="Note 5 2 2" xfId="720"/>
    <cellStyle name="Note 5 2 2 2" xfId="1749"/>
    <cellStyle name="Note 5 2 3" xfId="1748"/>
    <cellStyle name="Note 5 3" xfId="721"/>
    <cellStyle name="Note 5 3 2" xfId="1750"/>
    <cellStyle name="Note 5 4" xfId="1037"/>
    <cellStyle name="Note 5 5" xfId="1747"/>
    <cellStyle name="Note 6" xfId="722"/>
    <cellStyle name="Note 6 2" xfId="723"/>
    <cellStyle name="Note 6 2 2" xfId="724"/>
    <cellStyle name="Note 6 2 2 2" xfId="1753"/>
    <cellStyle name="Note 6 2 3" xfId="1752"/>
    <cellStyle name="Note 6 3" xfId="725"/>
    <cellStyle name="Note 6 3 2" xfId="1754"/>
    <cellStyle name="Note 6 4" xfId="1038"/>
    <cellStyle name="Note 6 4 2" xfId="1937"/>
    <cellStyle name="Note 6 5" xfId="1751"/>
    <cellStyle name="Note 7" xfId="726"/>
    <cellStyle name="Note 7 2" xfId="727"/>
    <cellStyle name="Note 7 2 2" xfId="728"/>
    <cellStyle name="Note 7 2 2 2" xfId="1757"/>
    <cellStyle name="Note 7 2 3" xfId="1756"/>
    <cellStyle name="Note 7 3" xfId="729"/>
    <cellStyle name="Note 7 3 2" xfId="1758"/>
    <cellStyle name="Note 7 4" xfId="1039"/>
    <cellStyle name="Note 7 4 2" xfId="1938"/>
    <cellStyle name="Note 7 5" xfId="1755"/>
    <cellStyle name="Note 8" xfId="730"/>
    <cellStyle name="Note 8 2" xfId="731"/>
    <cellStyle name="Note 8 2 2" xfId="732"/>
    <cellStyle name="Note 8 2 2 2" xfId="1761"/>
    <cellStyle name="Note 8 2 3" xfId="1760"/>
    <cellStyle name="Note 8 3" xfId="733"/>
    <cellStyle name="Note 8 3 2" xfId="1762"/>
    <cellStyle name="Note 8 4" xfId="1040"/>
    <cellStyle name="Note 8 4 2" xfId="1939"/>
    <cellStyle name="Note 8 5" xfId="1759"/>
    <cellStyle name="Note 9" xfId="734"/>
    <cellStyle name="Note 9 2" xfId="735"/>
    <cellStyle name="Note 9 2 2" xfId="736"/>
    <cellStyle name="Note 9 2 2 2" xfId="1765"/>
    <cellStyle name="Note 9 2 3" xfId="1764"/>
    <cellStyle name="Note 9 3" xfId="737"/>
    <cellStyle name="Note 9 3 2" xfId="1766"/>
    <cellStyle name="Note 9 4" xfId="1041"/>
    <cellStyle name="Note 9 4 2" xfId="1940"/>
    <cellStyle name="Note 9 5" xfId="1763"/>
    <cellStyle name="Output 2" xfId="815"/>
    <cellStyle name="Output 3" xfId="816"/>
    <cellStyle name="Output 4" xfId="817"/>
    <cellStyle name="Output Amounts" xfId="12"/>
    <cellStyle name="Output Column Headings" xfId="13"/>
    <cellStyle name="Output Line Items" xfId="14"/>
    <cellStyle name="Output Report Heading" xfId="15"/>
    <cellStyle name="Output Report Title" xfId="16"/>
    <cellStyle name="Percent" xfId="1941" builtinId="5"/>
    <cellStyle name="Percent 2" xfId="7"/>
    <cellStyle name="Percent 2 2" xfId="1049"/>
    <cellStyle name="Percent 3" xfId="1044"/>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3711D9"/>
      <color rgb="FF5C39E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17</xdr:row>
      <xdr:rowOff>0</xdr:rowOff>
    </xdr:from>
    <xdr:to>
      <xdr:col>15</xdr:col>
      <xdr:colOff>9525</xdr:colOff>
      <xdr:row>17</xdr:row>
      <xdr:rowOff>9525</xdr:rowOff>
    </xdr:to>
    <xdr:pic>
      <xdr:nvPicPr>
        <xdr:cNvPr id="2"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twoCellAnchor editAs="oneCell">
    <xdr:from>
      <xdr:col>15</xdr:col>
      <xdr:colOff>0</xdr:colOff>
      <xdr:row>17</xdr:row>
      <xdr:rowOff>0</xdr:rowOff>
    </xdr:from>
    <xdr:to>
      <xdr:col>15</xdr:col>
      <xdr:colOff>9525</xdr:colOff>
      <xdr:row>17</xdr:row>
      <xdr:rowOff>9525</xdr:rowOff>
    </xdr:to>
    <xdr:pic>
      <xdr:nvPicPr>
        <xdr:cNvPr id="3"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64</xdr:row>
      <xdr:rowOff>0</xdr:rowOff>
    </xdr:to>
    <xdr:sp macro="" textlink="">
      <xdr:nvSpPr>
        <xdr:cNvPr id="2" name="Line 1"/>
        <xdr:cNvSpPr>
          <a:spLocks noChangeShapeType="1"/>
        </xdr:cNvSpPr>
      </xdr:nvSpPr>
      <xdr:spPr bwMode="auto">
        <a:xfrm flipH="1">
          <a:off x="20421600" y="2819400"/>
          <a:ext cx="9525" cy="10487025"/>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07"/>
  <sheetViews>
    <sheetView showGridLines="0" tabSelected="1" showOutlineSymbols="0" zoomScale="95" zoomScaleNormal="100" zoomScaleSheetLayoutView="100" workbookViewId="0">
      <selection activeCell="B1" sqref="B1"/>
    </sheetView>
  </sheetViews>
  <sheetFormatPr defaultColWidth="8.88671875" defaultRowHeight="12.75"/>
  <cols>
    <col min="1" max="1" width="2.21875" style="1563" customWidth="1"/>
    <col min="2" max="2" width="22.77734375" style="1563" customWidth="1"/>
    <col min="3" max="3" width="6" style="1563" customWidth="1"/>
    <col min="4" max="4" width="24.109375" style="1563" customWidth="1"/>
    <col min="5" max="6" width="12.44140625" style="1563" customWidth="1"/>
    <col min="7" max="7" width="4" style="1563" customWidth="1"/>
    <col min="8" max="8" width="12.44140625" style="1563" customWidth="1"/>
    <col min="9" max="9" width="12" style="1563" customWidth="1"/>
    <col min="10" max="10" width="3.88671875" style="1563" customWidth="1"/>
    <col min="11" max="11" width="28.44140625" style="1563" customWidth="1"/>
    <col min="12" max="16384" width="8.88671875" style="1563"/>
  </cols>
  <sheetData>
    <row r="1" spans="1:10" s="1560" customFormat="1">
      <c r="A1" s="1558"/>
      <c r="B1" s="1558"/>
      <c r="C1" s="1558"/>
      <c r="D1" s="1558"/>
      <c r="E1" s="1558"/>
      <c r="F1" s="1558"/>
      <c r="G1" s="1558"/>
      <c r="H1" s="1558"/>
      <c r="I1" s="1558"/>
      <c r="J1" s="1559"/>
    </row>
    <row r="2" spans="1:10" s="1560" customFormat="1">
      <c r="A2" s="1558"/>
      <c r="B2" s="1558"/>
      <c r="C2" s="1558"/>
      <c r="D2" s="1558"/>
      <c r="E2" s="1558"/>
      <c r="F2" s="1558"/>
      <c r="G2" s="1558"/>
      <c r="H2" s="1558"/>
      <c r="I2" s="1558"/>
      <c r="J2" s="1559"/>
    </row>
    <row r="3" spans="1:10" s="1560" customFormat="1">
      <c r="A3" s="1558"/>
      <c r="B3" s="1558"/>
      <c r="C3" s="1558"/>
      <c r="D3" s="1558"/>
      <c r="E3" s="1558"/>
      <c r="F3" s="1558"/>
      <c r="G3" s="1558"/>
      <c r="H3" s="1558"/>
      <c r="I3" s="1558"/>
      <c r="J3" s="1559"/>
    </row>
    <row r="4" spans="1:10" s="1560" customFormat="1">
      <c r="A4" s="1558" t="s">
        <v>1718</v>
      </c>
      <c r="B4" s="1558"/>
      <c r="C4" s="1558"/>
      <c r="D4" s="1558"/>
      <c r="E4" s="1558"/>
      <c r="F4" s="1558"/>
      <c r="G4" s="1558"/>
      <c r="H4" s="1558"/>
      <c r="I4" s="2438" t="s">
        <v>1714</v>
      </c>
      <c r="J4" s="1559"/>
    </row>
    <row r="5" spans="1:10" ht="18">
      <c r="A5" s="1558" t="s">
        <v>1716</v>
      </c>
      <c r="B5" s="1561"/>
      <c r="C5" s="1561"/>
      <c r="D5" s="1561"/>
      <c r="E5" s="1561"/>
      <c r="F5" s="1561"/>
      <c r="G5" s="1561"/>
      <c r="H5" s="1561"/>
      <c r="I5" s="2438" t="s">
        <v>1715</v>
      </c>
      <c r="J5" s="1562"/>
    </row>
    <row r="6" spans="1:10" ht="18">
      <c r="A6" s="1558" t="s">
        <v>1441</v>
      </c>
      <c r="B6" s="1561"/>
      <c r="C6" s="1561"/>
      <c r="D6" s="1561"/>
      <c r="E6" s="1561"/>
      <c r="F6" s="1561"/>
      <c r="G6" s="1561"/>
      <c r="H6" s="1561"/>
      <c r="I6" s="1561"/>
      <c r="J6" s="1562"/>
    </row>
    <row r="7" spans="1:10" ht="18">
      <c r="A7" s="1558" t="s">
        <v>1442</v>
      </c>
      <c r="B7" s="1561"/>
      <c r="C7" s="1561"/>
      <c r="D7" s="1561"/>
      <c r="E7" s="1561"/>
      <c r="F7" s="1561"/>
      <c r="G7" s="1561"/>
      <c r="H7" s="1561"/>
      <c r="I7" s="1561"/>
      <c r="J7" s="1562"/>
    </row>
    <row r="8" spans="1:10" ht="18.75" thickBot="1">
      <c r="A8" s="1561"/>
      <c r="B8" s="1561"/>
      <c r="C8" s="1561"/>
      <c r="D8" s="1561"/>
      <c r="E8" s="1561"/>
      <c r="F8" s="1561"/>
      <c r="G8" s="1561"/>
      <c r="H8" s="1561"/>
      <c r="I8" s="1561"/>
      <c r="J8" s="1562"/>
    </row>
    <row r="9" spans="1:10" ht="18.75" thickTop="1">
      <c r="A9" s="1564" t="s">
        <v>1443</v>
      </c>
      <c r="B9" s="1565"/>
      <c r="C9" s="1565"/>
      <c r="D9" s="1565"/>
      <c r="E9" s="1565"/>
      <c r="F9" s="1565"/>
      <c r="G9" s="1565"/>
      <c r="H9" s="1565"/>
      <c r="I9" s="1565"/>
      <c r="J9" s="1566"/>
    </row>
    <row r="10" spans="1:10" ht="18.75" thickBot="1">
      <c r="A10" s="1567" t="s">
        <v>1552</v>
      </c>
      <c r="B10" s="1561"/>
      <c r="C10" s="1561"/>
      <c r="D10" s="1561"/>
      <c r="E10" s="1561"/>
      <c r="F10" s="1561"/>
      <c r="G10" s="1561"/>
      <c r="H10" s="1561"/>
      <c r="I10" s="1561"/>
      <c r="J10" s="1566"/>
    </row>
    <row r="11" spans="1:10" ht="18.75" thickTop="1">
      <c r="A11" s="1568"/>
      <c r="B11" s="1569"/>
      <c r="C11" s="1569"/>
      <c r="D11" s="1569"/>
      <c r="E11" s="1569"/>
      <c r="F11" s="1569"/>
      <c r="G11" s="1569"/>
      <c r="H11" s="1569"/>
      <c r="I11" s="1569"/>
      <c r="J11" s="1570"/>
    </row>
    <row r="12" spans="1:10">
      <c r="A12" s="1558" t="s">
        <v>1444</v>
      </c>
      <c r="B12" s="1561"/>
      <c r="C12" s="1561"/>
      <c r="D12" s="1561"/>
      <c r="E12" s="1558"/>
      <c r="F12" s="1558"/>
      <c r="G12" s="1558"/>
      <c r="H12" s="1561"/>
      <c r="I12" s="1561"/>
      <c r="J12" s="1571"/>
    </row>
    <row r="13" spans="1:10">
      <c r="A13" s="1560"/>
      <c r="J13" s="1571"/>
    </row>
    <row r="14" spans="1:10">
      <c r="A14" s="1560" t="s">
        <v>1445</v>
      </c>
      <c r="B14" s="1574"/>
      <c r="J14" s="1572"/>
    </row>
    <row r="15" spans="1:10">
      <c r="A15" s="1560"/>
      <c r="B15" s="1751"/>
      <c r="J15" s="1572"/>
    </row>
    <row r="16" spans="1:10">
      <c r="A16" s="1560"/>
      <c r="B16" s="3093" t="s">
        <v>1522</v>
      </c>
      <c r="D16" s="1573" t="s">
        <v>1446</v>
      </c>
      <c r="F16" s="1574"/>
      <c r="J16" s="1753">
        <v>2</v>
      </c>
    </row>
    <row r="17" spans="1:255">
      <c r="A17" s="1560"/>
      <c r="B17" s="3093" t="s">
        <v>1523</v>
      </c>
      <c r="D17" s="1563" t="s">
        <v>1447</v>
      </c>
      <c r="E17" s="1576"/>
      <c r="F17" s="1577"/>
      <c r="G17" s="1576"/>
      <c r="H17" s="1576"/>
      <c r="I17" s="1576"/>
      <c r="J17" s="1753">
        <v>3</v>
      </c>
      <c r="M17" s="1578"/>
    </row>
    <row r="18" spans="1:255">
      <c r="A18" s="1579"/>
      <c r="B18" s="3093" t="s">
        <v>1524</v>
      </c>
      <c r="D18" s="1581" t="s">
        <v>1802</v>
      </c>
      <c r="E18" s="1573"/>
      <c r="F18" s="1573"/>
      <c r="G18" s="1573"/>
      <c r="H18" s="1573"/>
      <c r="I18" s="1573"/>
      <c r="J18" s="1753">
        <v>4</v>
      </c>
    </row>
    <row r="19" spans="1:255">
      <c r="A19" s="1579"/>
      <c r="B19" s="3093" t="s">
        <v>1630</v>
      </c>
      <c r="D19" s="1583" t="s">
        <v>1525</v>
      </c>
      <c r="J19" s="1753">
        <v>5</v>
      </c>
      <c r="M19" s="1578"/>
    </row>
    <row r="20" spans="1:255">
      <c r="A20" s="1560"/>
      <c r="B20" s="3093" t="s">
        <v>1526</v>
      </c>
      <c r="D20" s="1580" t="s">
        <v>1448</v>
      </c>
      <c r="E20" s="1580"/>
      <c r="F20" s="1580"/>
      <c r="G20" s="1580"/>
      <c r="H20" s="1580"/>
      <c r="I20" s="1580"/>
      <c r="J20" s="1753">
        <v>6</v>
      </c>
      <c r="M20" s="1578"/>
    </row>
    <row r="21" spans="1:255">
      <c r="A21" s="1560"/>
      <c r="B21" s="3093" t="s">
        <v>1527</v>
      </c>
      <c r="D21" s="1580" t="s">
        <v>1449</v>
      </c>
      <c r="E21" s="1580"/>
      <c r="F21" s="1580"/>
      <c r="G21" s="1580"/>
      <c r="H21" s="1580"/>
      <c r="I21" s="1580"/>
      <c r="J21" s="1753">
        <v>7</v>
      </c>
      <c r="M21" s="1578"/>
    </row>
    <row r="22" spans="1:255">
      <c r="A22" s="1560"/>
      <c r="B22" s="3093" t="s">
        <v>1711</v>
      </c>
      <c r="D22" s="1581" t="s">
        <v>1450</v>
      </c>
      <c r="E22" s="1580"/>
      <c r="F22" s="1580"/>
      <c r="G22" s="1580"/>
      <c r="H22" s="1580"/>
      <c r="I22" s="1580"/>
      <c r="J22" s="1753">
        <v>8</v>
      </c>
      <c r="M22" s="1578"/>
    </row>
    <row r="23" spans="1:255">
      <c r="A23" s="1560"/>
      <c r="B23" s="3093" t="s">
        <v>1570</v>
      </c>
      <c r="D23" s="1581" t="s">
        <v>1450</v>
      </c>
      <c r="E23" s="1580"/>
      <c r="F23" s="1580"/>
      <c r="G23" s="1580"/>
      <c r="H23" s="1580"/>
      <c r="I23" s="1580"/>
      <c r="J23" s="1753">
        <v>9</v>
      </c>
      <c r="M23" s="1578"/>
    </row>
    <row r="24" spans="1:255">
      <c r="A24" s="1560"/>
      <c r="B24" s="3093" t="s">
        <v>1528</v>
      </c>
      <c r="D24" s="1581" t="s">
        <v>1450</v>
      </c>
      <c r="E24" s="1580"/>
      <c r="F24" s="1580"/>
      <c r="G24" s="1580"/>
      <c r="H24" s="1580"/>
      <c r="I24" s="1580"/>
      <c r="J24" s="1753">
        <v>10</v>
      </c>
      <c r="M24" s="1578"/>
    </row>
    <row r="25" spans="1:255">
      <c r="A25" s="1560"/>
      <c r="B25" s="3093" t="s">
        <v>1529</v>
      </c>
      <c r="D25" s="1582" t="s">
        <v>1451</v>
      </c>
      <c r="E25" s="1580"/>
      <c r="F25" s="1580"/>
      <c r="G25" s="1580"/>
      <c r="H25" s="1580"/>
      <c r="I25" s="1580"/>
      <c r="J25" s="1753">
        <v>11</v>
      </c>
      <c r="M25" s="1578"/>
    </row>
    <row r="26" spans="1:255">
      <c r="A26" s="1560"/>
      <c r="B26" s="3093" t="s">
        <v>1571</v>
      </c>
      <c r="D26" s="1580" t="s">
        <v>1573</v>
      </c>
      <c r="E26" s="1580"/>
      <c r="F26" s="1580"/>
      <c r="G26" s="1580"/>
      <c r="H26" s="1580"/>
      <c r="I26" s="1580"/>
      <c r="J26" s="1753">
        <v>12</v>
      </c>
      <c r="K26" s="1560"/>
      <c r="L26" s="1560"/>
      <c r="M26" s="1560"/>
      <c r="N26" s="1560"/>
      <c r="O26" s="1560"/>
      <c r="P26" s="1560"/>
      <c r="Q26" s="1560"/>
      <c r="R26" s="1560"/>
      <c r="S26" s="1560"/>
      <c r="T26" s="1560"/>
      <c r="U26" s="1560"/>
      <c r="V26" s="1560"/>
      <c r="W26" s="1560"/>
      <c r="X26" s="1560"/>
      <c r="Y26" s="1560"/>
      <c r="Z26" s="1560"/>
      <c r="AA26" s="1560"/>
      <c r="AB26" s="1560"/>
      <c r="AC26" s="1560"/>
      <c r="AD26" s="1560"/>
      <c r="AE26" s="1560"/>
      <c r="AF26" s="1560"/>
      <c r="AG26" s="1560"/>
      <c r="AH26" s="1560"/>
      <c r="AI26" s="1560"/>
      <c r="AJ26" s="1560"/>
      <c r="AK26" s="1560"/>
      <c r="AL26" s="1560"/>
      <c r="AM26" s="1560"/>
      <c r="AN26" s="1560"/>
      <c r="AO26" s="1560"/>
      <c r="AP26" s="1560"/>
      <c r="AQ26" s="1560"/>
      <c r="AR26" s="1560"/>
      <c r="AS26" s="1560"/>
      <c r="AT26" s="1560"/>
      <c r="AU26" s="1560"/>
      <c r="AV26" s="1560"/>
      <c r="AW26" s="1560"/>
      <c r="AX26" s="1560"/>
      <c r="AY26" s="1560"/>
      <c r="AZ26" s="1560"/>
      <c r="BA26" s="1560"/>
      <c r="BB26" s="1560"/>
      <c r="BC26" s="1560"/>
      <c r="BD26" s="1560"/>
      <c r="BE26" s="1560"/>
      <c r="BF26" s="1560"/>
      <c r="BG26" s="1560"/>
      <c r="BH26" s="1560"/>
      <c r="BI26" s="1560"/>
      <c r="BJ26" s="1560"/>
      <c r="BK26" s="1560"/>
      <c r="BL26" s="1560"/>
      <c r="BM26" s="1560"/>
      <c r="BN26" s="1560"/>
      <c r="BO26" s="1560"/>
      <c r="BP26" s="1560"/>
      <c r="BQ26" s="1560"/>
      <c r="BR26" s="1560"/>
      <c r="BS26" s="1560"/>
      <c r="BT26" s="1560"/>
      <c r="BU26" s="1560"/>
      <c r="BV26" s="1560"/>
      <c r="BW26" s="1560"/>
      <c r="BX26" s="1560"/>
      <c r="BY26" s="1560"/>
      <c r="BZ26" s="1560"/>
      <c r="CA26" s="1560"/>
      <c r="CB26" s="1560"/>
      <c r="CC26" s="1560"/>
      <c r="CD26" s="1560"/>
      <c r="CE26" s="1560"/>
      <c r="CF26" s="1560"/>
      <c r="CG26" s="1560"/>
      <c r="CH26" s="1560"/>
      <c r="CI26" s="1560"/>
      <c r="CJ26" s="1560"/>
      <c r="CK26" s="1560"/>
      <c r="CL26" s="1560"/>
      <c r="CM26" s="1560"/>
      <c r="CN26" s="1560"/>
      <c r="CO26" s="1560"/>
      <c r="CP26" s="1560"/>
      <c r="CQ26" s="1560"/>
      <c r="CR26" s="1560"/>
      <c r="CS26" s="1560"/>
      <c r="CT26" s="1560"/>
      <c r="CU26" s="1560"/>
      <c r="CV26" s="1560"/>
      <c r="CW26" s="1560"/>
      <c r="CX26" s="1560"/>
      <c r="CY26" s="1560"/>
      <c r="CZ26" s="1560"/>
      <c r="DA26" s="1560"/>
      <c r="DB26" s="1560"/>
      <c r="DC26" s="1560"/>
      <c r="DD26" s="1560"/>
      <c r="DE26" s="1560"/>
      <c r="DF26" s="1560"/>
      <c r="DG26" s="1560"/>
      <c r="DH26" s="1560"/>
      <c r="DI26" s="1560"/>
      <c r="DJ26" s="1560"/>
      <c r="DK26" s="1560"/>
      <c r="DL26" s="1560"/>
      <c r="DM26" s="1560"/>
      <c r="DN26" s="1560"/>
      <c r="DO26" s="1560"/>
      <c r="DP26" s="1560"/>
      <c r="DQ26" s="1560"/>
      <c r="DR26" s="1560"/>
      <c r="DS26" s="1560"/>
      <c r="DT26" s="1560"/>
      <c r="DU26" s="1560"/>
      <c r="DV26" s="1560"/>
      <c r="DW26" s="1560"/>
      <c r="DX26" s="1560"/>
      <c r="DY26" s="1560"/>
      <c r="DZ26" s="1560"/>
      <c r="EA26" s="1560"/>
      <c r="EB26" s="1560"/>
      <c r="EC26" s="1560"/>
      <c r="ED26" s="1560"/>
      <c r="EE26" s="1560"/>
      <c r="EF26" s="1560"/>
      <c r="EG26" s="1560"/>
      <c r="EH26" s="1560"/>
      <c r="EI26" s="1560"/>
      <c r="EJ26" s="1560"/>
      <c r="EK26" s="1560"/>
      <c r="EL26" s="1560"/>
      <c r="EM26" s="1560"/>
      <c r="EN26" s="1560"/>
      <c r="EO26" s="1560"/>
      <c r="EP26" s="1560"/>
      <c r="EQ26" s="1560"/>
      <c r="ER26" s="1560"/>
      <c r="ES26" s="1560"/>
      <c r="ET26" s="1560"/>
      <c r="EU26" s="1560"/>
      <c r="EV26" s="1560"/>
      <c r="EW26" s="1560"/>
      <c r="EX26" s="1560"/>
      <c r="EY26" s="1560"/>
      <c r="EZ26" s="1560"/>
      <c r="FA26" s="1560"/>
      <c r="FB26" s="1560"/>
      <c r="FC26" s="1560"/>
      <c r="FD26" s="1560"/>
      <c r="FE26" s="1560"/>
      <c r="FF26" s="1560"/>
      <c r="FG26" s="1560"/>
      <c r="FH26" s="1560"/>
      <c r="FI26" s="1560"/>
      <c r="FJ26" s="1560"/>
      <c r="FK26" s="1560"/>
      <c r="FL26" s="1560"/>
      <c r="FM26" s="1560"/>
      <c r="FN26" s="1560"/>
      <c r="FO26" s="1560"/>
      <c r="FP26" s="1560"/>
      <c r="FQ26" s="1560"/>
      <c r="FR26" s="1560"/>
      <c r="FS26" s="1560"/>
      <c r="FT26" s="1560"/>
      <c r="FU26" s="1560"/>
      <c r="FV26" s="1560"/>
      <c r="FW26" s="1560"/>
      <c r="FX26" s="1560"/>
      <c r="FY26" s="1560"/>
      <c r="FZ26" s="1560"/>
      <c r="GA26" s="1560"/>
      <c r="GB26" s="1560"/>
      <c r="GC26" s="1560"/>
      <c r="GD26" s="1560"/>
      <c r="GE26" s="1560"/>
      <c r="GF26" s="1560"/>
      <c r="GG26" s="1560"/>
      <c r="GH26" s="1560"/>
      <c r="GI26" s="1560"/>
      <c r="GJ26" s="1560"/>
      <c r="GK26" s="1560"/>
      <c r="GL26" s="1560"/>
      <c r="GM26" s="1560"/>
      <c r="GN26" s="1560"/>
      <c r="GO26" s="1560"/>
      <c r="GP26" s="1560"/>
      <c r="GQ26" s="1560"/>
      <c r="GR26" s="1560"/>
      <c r="GS26" s="1560"/>
      <c r="GT26" s="1560"/>
      <c r="GU26" s="1560"/>
      <c r="GV26" s="1560"/>
      <c r="GW26" s="1560"/>
      <c r="GX26" s="1560"/>
      <c r="GY26" s="1560"/>
      <c r="GZ26" s="1560"/>
      <c r="HA26" s="1560"/>
      <c r="HB26" s="1560"/>
      <c r="HC26" s="1560"/>
      <c r="HD26" s="1560"/>
      <c r="HE26" s="1560"/>
      <c r="HF26" s="1560"/>
      <c r="HG26" s="1560"/>
      <c r="HH26" s="1560"/>
      <c r="HI26" s="1560"/>
      <c r="HJ26" s="1560"/>
      <c r="HK26" s="1560"/>
      <c r="HL26" s="1560"/>
      <c r="HM26" s="1560"/>
      <c r="HN26" s="1560"/>
      <c r="HO26" s="1560"/>
      <c r="HP26" s="1560"/>
      <c r="HQ26" s="1560"/>
      <c r="HR26" s="1560"/>
      <c r="HS26" s="1560"/>
      <c r="HT26" s="1560"/>
      <c r="HU26" s="1560"/>
      <c r="HV26" s="1560"/>
      <c r="HW26" s="1560"/>
      <c r="HX26" s="1560"/>
      <c r="HY26" s="1560"/>
      <c r="HZ26" s="1560"/>
      <c r="IA26" s="1560"/>
      <c r="IB26" s="1560"/>
      <c r="IC26" s="1560"/>
      <c r="ID26" s="1560"/>
      <c r="IE26" s="1560"/>
      <c r="IF26" s="1560"/>
      <c r="IG26" s="1560"/>
      <c r="IH26" s="1560"/>
      <c r="II26" s="1560"/>
      <c r="IJ26" s="1560"/>
      <c r="IK26" s="1560"/>
      <c r="IL26" s="1560"/>
      <c r="IM26" s="1560"/>
      <c r="IN26" s="1560"/>
      <c r="IO26" s="1560"/>
      <c r="IP26" s="1560"/>
      <c r="IQ26" s="1560"/>
      <c r="IR26" s="1560"/>
      <c r="IS26" s="1560"/>
      <c r="IT26" s="1560"/>
      <c r="IU26" s="1560"/>
    </row>
    <row r="27" spans="1:255">
      <c r="A27" s="1560"/>
      <c r="B27" s="3093" t="s">
        <v>1572</v>
      </c>
      <c r="D27" s="1581" t="s">
        <v>1574</v>
      </c>
      <c r="E27" s="1581"/>
      <c r="F27" s="1581"/>
      <c r="G27" s="1581"/>
      <c r="H27" s="1581"/>
      <c r="I27" s="1581"/>
      <c r="J27" s="1753">
        <v>13</v>
      </c>
      <c r="K27" s="1560"/>
      <c r="L27" s="1560"/>
      <c r="M27" s="1560"/>
      <c r="N27" s="1560"/>
      <c r="O27" s="1560"/>
      <c r="P27" s="1560"/>
      <c r="Q27" s="1560"/>
      <c r="R27" s="1560"/>
      <c r="S27" s="1560"/>
      <c r="T27" s="1560"/>
      <c r="U27" s="1560"/>
      <c r="V27" s="1560"/>
      <c r="W27" s="1560"/>
      <c r="X27" s="1560"/>
      <c r="Y27" s="1560"/>
      <c r="Z27" s="1560"/>
      <c r="AA27" s="1560"/>
      <c r="AB27" s="1560"/>
      <c r="AC27" s="1560"/>
      <c r="AD27" s="1560"/>
      <c r="AE27" s="1560"/>
      <c r="AF27" s="1560"/>
      <c r="AG27" s="1560"/>
      <c r="AH27" s="1560"/>
      <c r="AI27" s="1560"/>
      <c r="AJ27" s="1560"/>
      <c r="AK27" s="1560"/>
      <c r="AL27" s="1560"/>
      <c r="AM27" s="1560"/>
      <c r="AN27" s="1560"/>
      <c r="AO27" s="1560"/>
      <c r="AP27" s="1560"/>
      <c r="AQ27" s="1560"/>
      <c r="AR27" s="1560"/>
      <c r="AS27" s="1560"/>
      <c r="AT27" s="1560"/>
      <c r="AU27" s="1560"/>
      <c r="AV27" s="1560"/>
      <c r="AW27" s="1560"/>
      <c r="AX27" s="1560"/>
      <c r="AY27" s="1560"/>
      <c r="AZ27" s="1560"/>
      <c r="BA27" s="1560"/>
      <c r="BB27" s="1560"/>
      <c r="BC27" s="1560"/>
      <c r="BD27" s="1560"/>
      <c r="BE27" s="1560"/>
      <c r="BF27" s="1560"/>
      <c r="BG27" s="1560"/>
      <c r="BH27" s="1560"/>
      <c r="BI27" s="1560"/>
      <c r="BJ27" s="1560"/>
      <c r="BK27" s="1560"/>
      <c r="BL27" s="1560"/>
      <c r="BM27" s="1560"/>
      <c r="BN27" s="1560"/>
      <c r="BO27" s="1560"/>
      <c r="BP27" s="1560"/>
      <c r="BQ27" s="1560"/>
      <c r="BR27" s="1560"/>
      <c r="BS27" s="1560"/>
      <c r="BT27" s="1560"/>
      <c r="BU27" s="1560"/>
      <c r="BV27" s="1560"/>
      <c r="BW27" s="1560"/>
      <c r="BX27" s="1560"/>
      <c r="BY27" s="1560"/>
      <c r="BZ27" s="1560"/>
      <c r="CA27" s="1560"/>
      <c r="CB27" s="1560"/>
      <c r="CC27" s="1560"/>
      <c r="CD27" s="1560"/>
      <c r="CE27" s="1560"/>
      <c r="CF27" s="1560"/>
      <c r="CG27" s="1560"/>
      <c r="CH27" s="1560"/>
      <c r="CI27" s="1560"/>
      <c r="CJ27" s="1560"/>
      <c r="CK27" s="1560"/>
      <c r="CL27" s="1560"/>
      <c r="CM27" s="1560"/>
      <c r="CN27" s="1560"/>
      <c r="CO27" s="1560"/>
      <c r="CP27" s="1560"/>
      <c r="CQ27" s="1560"/>
      <c r="CR27" s="1560"/>
      <c r="CS27" s="1560"/>
      <c r="CT27" s="1560"/>
      <c r="CU27" s="1560"/>
      <c r="CV27" s="1560"/>
      <c r="CW27" s="1560"/>
      <c r="CX27" s="1560"/>
      <c r="CY27" s="1560"/>
      <c r="CZ27" s="1560"/>
      <c r="DA27" s="1560"/>
      <c r="DB27" s="1560"/>
      <c r="DC27" s="1560"/>
      <c r="DD27" s="1560"/>
      <c r="DE27" s="1560"/>
      <c r="DF27" s="1560"/>
      <c r="DG27" s="1560"/>
      <c r="DH27" s="1560"/>
      <c r="DI27" s="1560"/>
      <c r="DJ27" s="1560"/>
      <c r="DK27" s="1560"/>
      <c r="DL27" s="1560"/>
      <c r="DM27" s="1560"/>
      <c r="DN27" s="1560"/>
      <c r="DO27" s="1560"/>
      <c r="DP27" s="1560"/>
      <c r="DQ27" s="1560"/>
      <c r="DR27" s="1560"/>
      <c r="DS27" s="1560"/>
      <c r="DT27" s="1560"/>
      <c r="DU27" s="1560"/>
      <c r="DV27" s="1560"/>
      <c r="DW27" s="1560"/>
      <c r="DX27" s="1560"/>
      <c r="DY27" s="1560"/>
      <c r="DZ27" s="1560"/>
      <c r="EA27" s="1560"/>
      <c r="EB27" s="1560"/>
      <c r="EC27" s="1560"/>
      <c r="ED27" s="1560"/>
      <c r="EE27" s="1560"/>
      <c r="EF27" s="1560"/>
      <c r="EG27" s="1560"/>
      <c r="EH27" s="1560"/>
      <c r="EI27" s="1560"/>
      <c r="EJ27" s="1560"/>
      <c r="EK27" s="1560"/>
      <c r="EL27" s="1560"/>
      <c r="EM27" s="1560"/>
      <c r="EN27" s="1560"/>
      <c r="EO27" s="1560"/>
      <c r="EP27" s="1560"/>
      <c r="EQ27" s="1560"/>
      <c r="ER27" s="1560"/>
      <c r="ES27" s="1560"/>
      <c r="ET27" s="1560"/>
      <c r="EU27" s="1560"/>
      <c r="EV27" s="1560"/>
      <c r="EW27" s="1560"/>
      <c r="EX27" s="1560"/>
      <c r="EY27" s="1560"/>
      <c r="EZ27" s="1560"/>
      <c r="FA27" s="1560"/>
      <c r="FB27" s="1560"/>
      <c r="FC27" s="1560"/>
      <c r="FD27" s="1560"/>
      <c r="FE27" s="1560"/>
      <c r="FF27" s="1560"/>
      <c r="FG27" s="1560"/>
      <c r="FH27" s="1560"/>
      <c r="FI27" s="1560"/>
      <c r="FJ27" s="1560"/>
      <c r="FK27" s="1560"/>
      <c r="FL27" s="1560"/>
      <c r="FM27" s="1560"/>
      <c r="FN27" s="1560"/>
      <c r="FO27" s="1560"/>
      <c r="FP27" s="1560"/>
      <c r="FQ27" s="1560"/>
      <c r="FR27" s="1560"/>
      <c r="FS27" s="1560"/>
      <c r="FT27" s="1560"/>
      <c r="FU27" s="1560"/>
      <c r="FV27" s="1560"/>
      <c r="FW27" s="1560"/>
      <c r="FX27" s="1560"/>
      <c r="FY27" s="1560"/>
      <c r="FZ27" s="1560"/>
      <c r="GA27" s="1560"/>
      <c r="GB27" s="1560"/>
      <c r="GC27" s="1560"/>
      <c r="GD27" s="1560"/>
      <c r="GE27" s="1560"/>
      <c r="GF27" s="1560"/>
      <c r="GG27" s="1560"/>
      <c r="GH27" s="1560"/>
      <c r="GI27" s="1560"/>
      <c r="GJ27" s="1560"/>
      <c r="GK27" s="1560"/>
      <c r="GL27" s="1560"/>
      <c r="GM27" s="1560"/>
      <c r="GN27" s="1560"/>
      <c r="GO27" s="1560"/>
      <c r="GP27" s="1560"/>
      <c r="GQ27" s="1560"/>
      <c r="GR27" s="1560"/>
      <c r="GS27" s="1560"/>
      <c r="GT27" s="1560"/>
      <c r="GU27" s="1560"/>
      <c r="GV27" s="1560"/>
      <c r="GW27" s="1560"/>
      <c r="GX27" s="1560"/>
      <c r="GY27" s="1560"/>
      <c r="GZ27" s="1560"/>
      <c r="HA27" s="1560"/>
      <c r="HB27" s="1560"/>
      <c r="HC27" s="1560"/>
      <c r="HD27" s="1560"/>
      <c r="HE27" s="1560"/>
      <c r="HF27" s="1560"/>
      <c r="HG27" s="1560"/>
      <c r="HH27" s="1560"/>
      <c r="HI27" s="1560"/>
      <c r="HJ27" s="1560"/>
      <c r="HK27" s="1560"/>
      <c r="HL27" s="1560"/>
      <c r="HM27" s="1560"/>
      <c r="HN27" s="1560"/>
      <c r="HO27" s="1560"/>
      <c r="HP27" s="1560"/>
      <c r="HQ27" s="1560"/>
      <c r="HR27" s="1560"/>
      <c r="HS27" s="1560"/>
      <c r="HT27" s="1560"/>
      <c r="HU27" s="1560"/>
      <c r="HV27" s="1560"/>
      <c r="HW27" s="1560"/>
      <c r="HX27" s="1560"/>
      <c r="HY27" s="1560"/>
      <c r="HZ27" s="1560"/>
      <c r="IA27" s="1560"/>
      <c r="IB27" s="1560"/>
      <c r="IC27" s="1560"/>
      <c r="ID27" s="1560"/>
      <c r="IE27" s="1560"/>
      <c r="IF27" s="1560"/>
      <c r="IG27" s="1560"/>
      <c r="IH27" s="1560"/>
      <c r="II27" s="1560"/>
      <c r="IJ27" s="1560"/>
      <c r="IK27" s="1560"/>
      <c r="IL27" s="1560"/>
      <c r="IM27" s="1560"/>
      <c r="IN27" s="1560"/>
      <c r="IO27" s="1560"/>
      <c r="IP27" s="1560"/>
      <c r="IQ27" s="1560"/>
      <c r="IR27" s="1560"/>
      <c r="IS27" s="1560"/>
      <c r="IT27" s="1560"/>
      <c r="IU27" s="1560"/>
    </row>
    <row r="28" spans="1:255">
      <c r="A28" s="1560"/>
      <c r="B28" s="1574"/>
      <c r="D28" s="1583"/>
      <c r="E28" s="1583"/>
      <c r="F28" s="1583"/>
      <c r="G28" s="1583"/>
      <c r="H28" s="1583"/>
      <c r="I28" s="1583"/>
      <c r="J28" s="1753"/>
      <c r="M28" s="1578"/>
    </row>
    <row r="29" spans="1:255">
      <c r="A29" s="1560" t="s">
        <v>1452</v>
      </c>
      <c r="B29" s="1752"/>
      <c r="C29" s="1560"/>
      <c r="D29" s="1560"/>
      <c r="E29" s="1560"/>
      <c r="F29" s="1560"/>
      <c r="G29" s="1560"/>
      <c r="H29" s="1560"/>
      <c r="I29" s="1560"/>
      <c r="J29" s="1754"/>
      <c r="M29" s="1578"/>
    </row>
    <row r="30" spans="1:255">
      <c r="A30" s="1560"/>
      <c r="B30" s="1752"/>
      <c r="C30" s="1560"/>
      <c r="D30" s="1584"/>
      <c r="E30" s="1584"/>
      <c r="F30" s="1584"/>
      <c r="G30" s="1584"/>
      <c r="H30" s="1584"/>
      <c r="I30" s="1584"/>
      <c r="J30" s="1755"/>
      <c r="M30" s="1578"/>
    </row>
    <row r="31" spans="1:255">
      <c r="A31" s="1560"/>
      <c r="B31" s="3093" t="s">
        <v>1530</v>
      </c>
      <c r="D31" s="1583" t="s">
        <v>1580</v>
      </c>
      <c r="E31" s="1583"/>
      <c r="F31" s="1583"/>
      <c r="G31" s="1583"/>
      <c r="H31" s="1583"/>
      <c r="I31" s="1583"/>
      <c r="J31" s="1753">
        <v>14</v>
      </c>
      <c r="M31" s="1578"/>
    </row>
    <row r="32" spans="1:255">
      <c r="A32" s="1560"/>
      <c r="B32" s="3093" t="s">
        <v>1531</v>
      </c>
      <c r="D32" s="1581" t="s">
        <v>1581</v>
      </c>
      <c r="E32" s="1581"/>
      <c r="F32" s="1581"/>
      <c r="G32" s="1581"/>
      <c r="H32" s="1581"/>
      <c r="I32" s="1581"/>
      <c r="J32" s="1753">
        <v>15</v>
      </c>
      <c r="M32" s="1578"/>
    </row>
    <row r="33" spans="1:255">
      <c r="A33" s="1560"/>
      <c r="B33" s="3093" t="s">
        <v>1453</v>
      </c>
      <c r="D33" s="1583" t="s">
        <v>1567</v>
      </c>
      <c r="E33" s="1583"/>
      <c r="F33" s="1583"/>
      <c r="G33" s="1583"/>
      <c r="H33" s="1583"/>
      <c r="I33" s="1583"/>
      <c r="J33" s="1753">
        <v>16</v>
      </c>
      <c r="M33" s="1578"/>
    </row>
    <row r="34" spans="1:255">
      <c r="A34" s="1560"/>
      <c r="B34" s="3093" t="s">
        <v>1532</v>
      </c>
      <c r="D34" s="1580" t="s">
        <v>1454</v>
      </c>
      <c r="E34" s="1580"/>
      <c r="F34" s="1580"/>
      <c r="G34" s="1580"/>
      <c r="H34" s="1580"/>
      <c r="I34" s="1580"/>
      <c r="J34" s="1753">
        <v>17</v>
      </c>
      <c r="M34" s="1578"/>
    </row>
    <row r="35" spans="1:255">
      <c r="A35" s="1560"/>
      <c r="B35" s="3093" t="s">
        <v>1533</v>
      </c>
      <c r="D35" s="1580" t="s">
        <v>1568</v>
      </c>
      <c r="E35" s="1580"/>
      <c r="F35" s="1580"/>
      <c r="G35" s="1580"/>
      <c r="H35" s="1580"/>
      <c r="I35" s="1580"/>
      <c r="J35" s="1753">
        <v>18</v>
      </c>
      <c r="M35" s="1578"/>
    </row>
    <row r="36" spans="1:255">
      <c r="A36" s="1560"/>
      <c r="B36" s="3093" t="s">
        <v>1534</v>
      </c>
      <c r="D36" s="1580" t="s">
        <v>1575</v>
      </c>
      <c r="E36" s="1580"/>
      <c r="F36" s="1580"/>
      <c r="G36" s="1580"/>
      <c r="H36" s="1580"/>
      <c r="I36" s="1580"/>
      <c r="J36" s="1753">
        <v>19</v>
      </c>
      <c r="M36" s="1578"/>
    </row>
    <row r="37" spans="1:255">
      <c r="A37" s="1560"/>
      <c r="B37" s="3093" t="s">
        <v>1455</v>
      </c>
      <c r="D37" s="1580" t="s">
        <v>1456</v>
      </c>
      <c r="E37" s="1580"/>
      <c r="F37" s="1580"/>
      <c r="G37" s="1580"/>
      <c r="H37" s="1580"/>
      <c r="I37" s="1580"/>
      <c r="J37" s="1753">
        <v>20</v>
      </c>
      <c r="M37" s="1578"/>
    </row>
    <row r="38" spans="1:255">
      <c r="A38" s="1560"/>
      <c r="B38" s="3093" t="s">
        <v>1457</v>
      </c>
      <c r="D38" s="1580" t="s">
        <v>1826</v>
      </c>
      <c r="E38" s="1580"/>
      <c r="F38" s="1580"/>
      <c r="G38" s="1580"/>
      <c r="H38" s="1580"/>
      <c r="I38" s="1580"/>
      <c r="J38" s="1753">
        <v>21</v>
      </c>
      <c r="M38" s="1578"/>
    </row>
    <row r="39" spans="1:255">
      <c r="A39" s="1560"/>
      <c r="B39" s="3093" t="s">
        <v>1535</v>
      </c>
      <c r="D39" s="1580" t="s">
        <v>1569</v>
      </c>
      <c r="E39" s="1580"/>
      <c r="F39" s="1580"/>
      <c r="G39" s="1580"/>
      <c r="H39" s="1580"/>
      <c r="I39" s="1580"/>
      <c r="J39" s="1753">
        <v>22</v>
      </c>
      <c r="M39" s="1578"/>
    </row>
    <row r="40" spans="1:255">
      <c r="A40" s="1560"/>
      <c r="B40" s="3093" t="s">
        <v>1536</v>
      </c>
      <c r="D40" s="1580" t="s">
        <v>1576</v>
      </c>
      <c r="E40" s="1580"/>
      <c r="F40" s="1580"/>
      <c r="G40" s="1580"/>
      <c r="H40" s="1580"/>
      <c r="I40" s="1580"/>
      <c r="J40" s="1753">
        <v>23</v>
      </c>
      <c r="M40" s="1578"/>
    </row>
    <row r="41" spans="1:255">
      <c r="A41" s="1560"/>
      <c r="B41" s="3093" t="s">
        <v>1458</v>
      </c>
      <c r="D41" s="1580" t="s">
        <v>1582</v>
      </c>
      <c r="E41" s="1580"/>
      <c r="F41" s="1580"/>
      <c r="G41" s="1580"/>
      <c r="H41" s="1580"/>
      <c r="I41" s="1580"/>
      <c r="J41" s="1753">
        <v>24</v>
      </c>
      <c r="M41" s="1578"/>
    </row>
    <row r="42" spans="1:255">
      <c r="A42" s="1560"/>
      <c r="B42" s="3093" t="s">
        <v>1459</v>
      </c>
      <c r="D42" s="1580" t="s">
        <v>1577</v>
      </c>
      <c r="E42" s="1580"/>
      <c r="F42" s="1580"/>
      <c r="G42" s="1580"/>
      <c r="H42" s="1580"/>
      <c r="I42" s="1580"/>
      <c r="J42" s="1753">
        <v>25</v>
      </c>
      <c r="M42" s="1578"/>
    </row>
    <row r="43" spans="1:255">
      <c r="A43" s="1560"/>
      <c r="B43" s="3093" t="s">
        <v>1460</v>
      </c>
      <c r="D43" s="1580" t="s">
        <v>1578</v>
      </c>
      <c r="E43" s="1580"/>
      <c r="F43" s="1580"/>
      <c r="G43" s="1580"/>
      <c r="H43" s="1580"/>
      <c r="I43" s="1580"/>
      <c r="J43" s="1753">
        <v>26</v>
      </c>
      <c r="M43" s="1578"/>
    </row>
    <row r="44" spans="1:255">
      <c r="A44" s="1560"/>
      <c r="B44" s="3093" t="s">
        <v>1461</v>
      </c>
      <c r="D44" s="1581" t="s">
        <v>1579</v>
      </c>
      <c r="E44" s="1581"/>
      <c r="F44" s="1581"/>
      <c r="G44" s="1581"/>
      <c r="H44" s="1581"/>
      <c r="I44" s="1581"/>
      <c r="J44" s="1753">
        <v>27</v>
      </c>
      <c r="K44" s="1560"/>
      <c r="L44" s="1560"/>
      <c r="M44" s="1560"/>
      <c r="N44" s="1560"/>
      <c r="O44" s="1560"/>
      <c r="P44" s="1560"/>
      <c r="Q44" s="1560"/>
      <c r="R44" s="1560"/>
      <c r="S44" s="1560"/>
      <c r="T44" s="1560"/>
      <c r="U44" s="1560"/>
      <c r="V44" s="1560"/>
      <c r="W44" s="1560"/>
      <c r="X44" s="1560"/>
      <c r="Y44" s="1560"/>
      <c r="Z44" s="1560"/>
      <c r="AA44" s="1560"/>
      <c r="AB44" s="1560"/>
      <c r="AC44" s="1560"/>
      <c r="AD44" s="1560"/>
      <c r="AE44" s="1560"/>
      <c r="AF44" s="1560"/>
      <c r="AG44" s="1560"/>
      <c r="AH44" s="1560"/>
      <c r="AI44" s="1560"/>
      <c r="AJ44" s="1560"/>
      <c r="AK44" s="1560"/>
      <c r="AL44" s="1560"/>
      <c r="AM44" s="1560"/>
      <c r="AN44" s="1560"/>
      <c r="AO44" s="1560"/>
      <c r="AP44" s="1560"/>
      <c r="AQ44" s="1560"/>
      <c r="AR44" s="1560"/>
      <c r="AS44" s="1560"/>
      <c r="AT44" s="1560"/>
      <c r="AU44" s="1560"/>
      <c r="AV44" s="1560"/>
      <c r="AW44" s="1560"/>
      <c r="AX44" s="1560"/>
      <c r="AY44" s="1560"/>
      <c r="AZ44" s="1560"/>
      <c r="BA44" s="1560"/>
      <c r="BB44" s="1560"/>
      <c r="BC44" s="1560"/>
      <c r="BD44" s="1560"/>
      <c r="BE44" s="1560"/>
      <c r="BF44" s="1560"/>
      <c r="BG44" s="1560"/>
      <c r="BH44" s="1560"/>
      <c r="BI44" s="1560"/>
      <c r="BJ44" s="1560"/>
      <c r="BK44" s="1560"/>
      <c r="BL44" s="1560"/>
      <c r="BM44" s="1560"/>
      <c r="BN44" s="1560"/>
      <c r="BO44" s="1560"/>
      <c r="BP44" s="1560"/>
      <c r="BQ44" s="1560"/>
      <c r="BR44" s="1560"/>
      <c r="BS44" s="1560"/>
      <c r="BT44" s="1560"/>
      <c r="BU44" s="1560"/>
      <c r="BV44" s="1560"/>
      <c r="BW44" s="1560"/>
      <c r="BX44" s="1560"/>
      <c r="BY44" s="1560"/>
      <c r="BZ44" s="1560"/>
      <c r="CA44" s="1560"/>
      <c r="CB44" s="1560"/>
      <c r="CC44" s="1560"/>
      <c r="CD44" s="1560"/>
      <c r="CE44" s="1560"/>
      <c r="CF44" s="1560"/>
      <c r="CG44" s="1560"/>
      <c r="CH44" s="1560"/>
      <c r="CI44" s="1560"/>
      <c r="CJ44" s="1560"/>
      <c r="CK44" s="1560"/>
      <c r="CL44" s="1560"/>
      <c r="CM44" s="1560"/>
      <c r="CN44" s="1560"/>
      <c r="CO44" s="1560"/>
      <c r="CP44" s="1560"/>
      <c r="CQ44" s="1560"/>
      <c r="CR44" s="1560"/>
      <c r="CS44" s="1560"/>
      <c r="CT44" s="1560"/>
      <c r="CU44" s="1560"/>
      <c r="CV44" s="1560"/>
      <c r="CW44" s="1560"/>
      <c r="CX44" s="1560"/>
      <c r="CY44" s="1560"/>
      <c r="CZ44" s="1560"/>
      <c r="DA44" s="1560"/>
      <c r="DB44" s="1560"/>
      <c r="DC44" s="1560"/>
      <c r="DD44" s="1560"/>
      <c r="DE44" s="1560"/>
      <c r="DF44" s="1560"/>
      <c r="DG44" s="1560"/>
      <c r="DH44" s="1560"/>
      <c r="DI44" s="1560"/>
      <c r="DJ44" s="1560"/>
      <c r="DK44" s="1560"/>
      <c r="DL44" s="1560"/>
      <c r="DM44" s="1560"/>
      <c r="DN44" s="1560"/>
      <c r="DO44" s="1560"/>
      <c r="DP44" s="1560"/>
      <c r="DQ44" s="1560"/>
      <c r="DR44" s="1560"/>
      <c r="DS44" s="1560"/>
      <c r="DT44" s="1560"/>
      <c r="DU44" s="1560"/>
      <c r="DV44" s="1560"/>
      <c r="DW44" s="1560"/>
      <c r="DX44" s="1560"/>
      <c r="DY44" s="1560"/>
      <c r="DZ44" s="1560"/>
      <c r="EA44" s="1560"/>
      <c r="EB44" s="1560"/>
      <c r="EC44" s="1560"/>
      <c r="ED44" s="1560"/>
      <c r="EE44" s="1560"/>
      <c r="EF44" s="1560"/>
      <c r="EG44" s="1560"/>
      <c r="EH44" s="1560"/>
      <c r="EI44" s="1560"/>
      <c r="EJ44" s="1560"/>
      <c r="EK44" s="1560"/>
      <c r="EL44" s="1560"/>
      <c r="EM44" s="1560"/>
      <c r="EN44" s="1560"/>
      <c r="EO44" s="1560"/>
      <c r="EP44" s="1560"/>
      <c r="EQ44" s="1560"/>
      <c r="ER44" s="1560"/>
      <c r="ES44" s="1560"/>
      <c r="ET44" s="1560"/>
      <c r="EU44" s="1560"/>
      <c r="EV44" s="1560"/>
      <c r="EW44" s="1560"/>
      <c r="EX44" s="1560"/>
      <c r="EY44" s="1560"/>
      <c r="EZ44" s="1560"/>
      <c r="FA44" s="1560"/>
      <c r="FB44" s="1560"/>
      <c r="FC44" s="1560"/>
      <c r="FD44" s="1560"/>
      <c r="FE44" s="1560"/>
      <c r="FF44" s="1560"/>
      <c r="FG44" s="1560"/>
      <c r="FH44" s="1560"/>
      <c r="FI44" s="1560"/>
      <c r="FJ44" s="1560"/>
      <c r="FK44" s="1560"/>
      <c r="FL44" s="1560"/>
      <c r="FM44" s="1560"/>
      <c r="FN44" s="1560"/>
      <c r="FO44" s="1560"/>
      <c r="FP44" s="1560"/>
      <c r="FQ44" s="1560"/>
      <c r="FR44" s="1560"/>
      <c r="FS44" s="1560"/>
      <c r="FT44" s="1560"/>
      <c r="FU44" s="1560"/>
      <c r="FV44" s="1560"/>
      <c r="FW44" s="1560"/>
      <c r="FX44" s="1560"/>
      <c r="FY44" s="1560"/>
      <c r="FZ44" s="1560"/>
      <c r="GA44" s="1560"/>
      <c r="GB44" s="1560"/>
      <c r="GC44" s="1560"/>
      <c r="GD44" s="1560"/>
      <c r="GE44" s="1560"/>
      <c r="GF44" s="1560"/>
      <c r="GG44" s="1560"/>
      <c r="GH44" s="1560"/>
      <c r="GI44" s="1560"/>
      <c r="GJ44" s="1560"/>
      <c r="GK44" s="1560"/>
      <c r="GL44" s="1560"/>
      <c r="GM44" s="1560"/>
      <c r="GN44" s="1560"/>
      <c r="GO44" s="1560"/>
      <c r="GP44" s="1560"/>
      <c r="GQ44" s="1560"/>
      <c r="GR44" s="1560"/>
      <c r="GS44" s="1560"/>
      <c r="GT44" s="1560"/>
      <c r="GU44" s="1560"/>
      <c r="GV44" s="1560"/>
      <c r="GW44" s="1560"/>
      <c r="GX44" s="1560"/>
      <c r="GY44" s="1560"/>
      <c r="GZ44" s="1560"/>
      <c r="HA44" s="1560"/>
      <c r="HB44" s="1560"/>
      <c r="HC44" s="1560"/>
      <c r="HD44" s="1560"/>
      <c r="HE44" s="1560"/>
      <c r="HF44" s="1560"/>
      <c r="HG44" s="1560"/>
      <c r="HH44" s="1560"/>
      <c r="HI44" s="1560"/>
      <c r="HJ44" s="1560"/>
      <c r="HK44" s="1560"/>
      <c r="HL44" s="1560"/>
      <c r="HM44" s="1560"/>
      <c r="HN44" s="1560"/>
      <c r="HO44" s="1560"/>
      <c r="HP44" s="1560"/>
      <c r="HQ44" s="1560"/>
      <c r="HR44" s="1560"/>
      <c r="HS44" s="1560"/>
      <c r="HT44" s="1560"/>
      <c r="HU44" s="1560"/>
      <c r="HV44" s="1560"/>
      <c r="HW44" s="1560"/>
      <c r="HX44" s="1560"/>
      <c r="HY44" s="1560"/>
      <c r="HZ44" s="1560"/>
      <c r="IA44" s="1560"/>
      <c r="IB44" s="1560"/>
      <c r="IC44" s="1560"/>
      <c r="ID44" s="1560"/>
      <c r="IE44" s="1560"/>
      <c r="IF44" s="1560"/>
      <c r="IG44" s="1560"/>
      <c r="IH44" s="1560"/>
      <c r="II44" s="1560"/>
      <c r="IJ44" s="1560"/>
      <c r="IK44" s="1560"/>
      <c r="IL44" s="1560"/>
      <c r="IM44" s="1560"/>
      <c r="IN44" s="1560"/>
      <c r="IO44" s="1560"/>
      <c r="IP44" s="1560"/>
      <c r="IQ44" s="1560"/>
      <c r="IR44" s="1560"/>
      <c r="IS44" s="1560"/>
      <c r="IT44" s="1560"/>
      <c r="IU44" s="1560"/>
    </row>
    <row r="45" spans="1:255">
      <c r="A45" s="1560"/>
      <c r="B45" s="1574"/>
      <c r="D45" s="1583"/>
      <c r="E45" s="1583"/>
      <c r="F45" s="1583"/>
      <c r="G45" s="1583"/>
      <c r="H45" s="1583"/>
      <c r="I45" s="1583"/>
      <c r="J45" s="1753"/>
      <c r="M45" s="1578"/>
    </row>
    <row r="46" spans="1:255">
      <c r="A46" s="1560" t="s">
        <v>1462</v>
      </c>
      <c r="B46" s="1574"/>
      <c r="D46" s="1583"/>
      <c r="E46" s="1583"/>
      <c r="F46" s="1583"/>
      <c r="G46" s="1583"/>
      <c r="H46" s="1583"/>
      <c r="I46" s="1583"/>
      <c r="J46" s="1753"/>
      <c r="M46" s="1578"/>
    </row>
    <row r="47" spans="1:255">
      <c r="A47" s="1560"/>
      <c r="B47" s="1752"/>
      <c r="C47" s="1560"/>
      <c r="D47" s="1584"/>
      <c r="E47" s="1584"/>
      <c r="F47" s="1584"/>
      <c r="G47" s="1584"/>
      <c r="H47" s="1584"/>
      <c r="I47" s="1584"/>
      <c r="J47" s="1754"/>
      <c r="M47" s="1578"/>
    </row>
    <row r="48" spans="1:255">
      <c r="A48" s="1560"/>
      <c r="B48" s="3093" t="s">
        <v>1463</v>
      </c>
      <c r="D48" s="1583" t="s">
        <v>1583</v>
      </c>
      <c r="E48" s="1583"/>
      <c r="F48" s="1583"/>
      <c r="G48" s="1583"/>
      <c r="H48" s="1583"/>
      <c r="I48" s="1583"/>
      <c r="J48" s="1753">
        <v>28</v>
      </c>
      <c r="M48" s="1578"/>
    </row>
    <row r="49" spans="1:13">
      <c r="A49" s="1560"/>
      <c r="B49" s="3093" t="s">
        <v>1464</v>
      </c>
      <c r="D49" s="1580" t="s">
        <v>1584</v>
      </c>
      <c r="E49" s="1580"/>
      <c r="F49" s="1580"/>
      <c r="G49" s="1580"/>
      <c r="H49" s="1580"/>
      <c r="I49" s="1580"/>
      <c r="J49" s="1753">
        <v>31</v>
      </c>
      <c r="M49" s="1578"/>
    </row>
    <row r="50" spans="1:13">
      <c r="A50" s="1560"/>
      <c r="B50" s="3093" t="s">
        <v>1465</v>
      </c>
      <c r="D50" s="1580" t="s">
        <v>1585</v>
      </c>
      <c r="E50" s="1580"/>
      <c r="F50" s="1580"/>
      <c r="G50" s="1580"/>
      <c r="H50" s="1580"/>
      <c r="I50" s="1580"/>
      <c r="J50" s="1753">
        <v>32</v>
      </c>
      <c r="M50" s="1578"/>
    </row>
    <row r="51" spans="1:13">
      <c r="A51" s="1560"/>
      <c r="B51" s="3093" t="s">
        <v>1466</v>
      </c>
      <c r="D51" s="1580" t="s">
        <v>1588</v>
      </c>
      <c r="E51" s="1580"/>
      <c r="F51" s="1580"/>
      <c r="G51" s="1580"/>
      <c r="H51" s="1580"/>
      <c r="I51" s="1580"/>
      <c r="J51" s="1753">
        <v>33</v>
      </c>
      <c r="M51" s="1578"/>
    </row>
    <row r="52" spans="1:13">
      <c r="A52" s="1560"/>
      <c r="B52" s="3093" t="s">
        <v>1467</v>
      </c>
      <c r="D52" s="1580" t="s">
        <v>1586</v>
      </c>
      <c r="E52" s="1580"/>
      <c r="F52" s="1580"/>
      <c r="G52" s="1580"/>
      <c r="H52" s="1580"/>
      <c r="I52" s="1580"/>
      <c r="J52" s="1753">
        <v>34</v>
      </c>
      <c r="K52" s="1585"/>
      <c r="M52" s="1578"/>
    </row>
    <row r="53" spans="1:13">
      <c r="A53" s="1560"/>
      <c r="B53" s="3093" t="s">
        <v>1468</v>
      </c>
      <c r="D53" s="1580" t="s">
        <v>1587</v>
      </c>
      <c r="E53" s="1580"/>
      <c r="F53" s="1580"/>
      <c r="G53" s="1580"/>
      <c r="H53" s="1580"/>
      <c r="I53" s="1580"/>
      <c r="J53" s="1753">
        <v>35</v>
      </c>
      <c r="K53" s="1571"/>
    </row>
    <row r="54" spans="1:13">
      <c r="A54" s="1560"/>
      <c r="B54" s="3093" t="s">
        <v>1469</v>
      </c>
      <c r="D54" s="1581" t="s">
        <v>1470</v>
      </c>
      <c r="E54" s="1581"/>
      <c r="F54" s="1581"/>
      <c r="G54" s="1581"/>
      <c r="H54" s="1581"/>
      <c r="I54" s="1581"/>
      <c r="J54" s="1753">
        <v>36</v>
      </c>
      <c r="K54" s="1571"/>
    </row>
    <row r="55" spans="1:13">
      <c r="A55" s="1560"/>
      <c r="B55" s="3094" t="s">
        <v>1537</v>
      </c>
      <c r="D55" s="1573" t="s">
        <v>1471</v>
      </c>
      <c r="E55" s="1573"/>
      <c r="F55" s="1573"/>
      <c r="G55" s="1573"/>
      <c r="H55" s="1573"/>
      <c r="I55" s="1573"/>
      <c r="J55" s="1753">
        <v>37</v>
      </c>
      <c r="K55" s="1571"/>
      <c r="M55" s="1578"/>
    </row>
    <row r="56" spans="1:13">
      <c r="A56" s="1560"/>
      <c r="B56" s="3095" t="s">
        <v>1538</v>
      </c>
      <c r="D56" s="1576" t="s">
        <v>1472</v>
      </c>
      <c r="E56" s="1576"/>
      <c r="F56" s="1576"/>
      <c r="G56" s="1576"/>
      <c r="H56" s="1576"/>
      <c r="I56" s="1576"/>
      <c r="J56" s="1753">
        <v>38</v>
      </c>
      <c r="K56" s="1571"/>
      <c r="M56" s="1578"/>
    </row>
    <row r="57" spans="1:13">
      <c r="A57" s="1560"/>
      <c r="B57" s="3095" t="s">
        <v>1539</v>
      </c>
      <c r="D57" s="1576" t="s">
        <v>1589</v>
      </c>
      <c r="E57" s="1576"/>
      <c r="F57" s="1576"/>
      <c r="G57" s="1576"/>
      <c r="H57" s="1576"/>
      <c r="I57" s="1576"/>
      <c r="J57" s="1753">
        <v>40</v>
      </c>
      <c r="K57" s="1571"/>
      <c r="M57" s="1578"/>
    </row>
    <row r="58" spans="1:13">
      <c r="A58" s="1560"/>
      <c r="B58" s="3095" t="s">
        <v>1540</v>
      </c>
      <c r="D58" s="1586" t="s">
        <v>1473</v>
      </c>
      <c r="E58" s="1576"/>
      <c r="F58" s="1586"/>
      <c r="G58" s="1576"/>
      <c r="H58" s="1576"/>
      <c r="I58" s="1576"/>
      <c r="J58" s="1753">
        <v>42</v>
      </c>
      <c r="K58" s="1571"/>
      <c r="M58" s="1578"/>
    </row>
    <row r="59" spans="1:13">
      <c r="A59" s="1560"/>
      <c r="B59" s="3095" t="s">
        <v>1541</v>
      </c>
      <c r="D59" s="1576" t="s">
        <v>1474</v>
      </c>
      <c r="E59" s="1576"/>
      <c r="F59" s="1576"/>
      <c r="G59" s="1576"/>
      <c r="H59" s="1576"/>
      <c r="I59" s="1576"/>
      <c r="J59" s="1753">
        <v>43</v>
      </c>
      <c r="K59" s="1583"/>
      <c r="M59" s="1578"/>
    </row>
    <row r="60" spans="1:13">
      <c r="A60" s="1560"/>
      <c r="B60" s="3095" t="s">
        <v>1542</v>
      </c>
      <c r="D60" s="1576" t="s">
        <v>1801</v>
      </c>
      <c r="E60" s="1576"/>
      <c r="F60" s="1576"/>
      <c r="G60" s="1576"/>
      <c r="H60" s="1577"/>
      <c r="I60" s="1576"/>
      <c r="J60" s="1753">
        <v>44</v>
      </c>
      <c r="K60" s="1583"/>
      <c r="M60" s="1578"/>
    </row>
    <row r="61" spans="1:13">
      <c r="A61" s="1560"/>
      <c r="B61" s="3095" t="s">
        <v>1543</v>
      </c>
      <c r="D61" s="1576" t="s">
        <v>1475</v>
      </c>
      <c r="E61" s="1576"/>
      <c r="F61" s="1576"/>
      <c r="G61" s="1576"/>
      <c r="H61" s="1577"/>
      <c r="I61" s="1576"/>
      <c r="J61" s="1753">
        <v>45</v>
      </c>
      <c r="K61" s="1583"/>
      <c r="M61" s="1578"/>
    </row>
    <row r="62" spans="1:13">
      <c r="A62" s="1560"/>
      <c r="B62" s="1587"/>
      <c r="D62" s="1588"/>
      <c r="E62" s="1588"/>
      <c r="F62" s="1588"/>
      <c r="G62" s="1588"/>
      <c r="H62" s="1588"/>
      <c r="I62" s="1588"/>
      <c r="J62" s="1575"/>
      <c r="K62" s="1583"/>
      <c r="M62" s="1578"/>
    </row>
    <row r="63" spans="1:13" ht="12.95" customHeight="1">
      <c r="A63" s="1560"/>
      <c r="B63" s="1587"/>
      <c r="D63" s="1588"/>
      <c r="E63" s="1588"/>
      <c r="F63" s="1588"/>
      <c r="G63" s="1588"/>
      <c r="H63" s="1588"/>
      <c r="I63" s="1588"/>
      <c r="J63" s="1575"/>
      <c r="K63" s="1583"/>
      <c r="M63" s="1578"/>
    </row>
    <row r="64" spans="1:13" ht="12.95" customHeight="1">
      <c r="A64" s="1560"/>
      <c r="B64" s="1587"/>
      <c r="D64" s="1588"/>
      <c r="E64" s="1588"/>
      <c r="F64" s="1588"/>
      <c r="G64" s="1588"/>
      <c r="H64" s="1588"/>
      <c r="I64" s="1588"/>
      <c r="J64" s="1575"/>
      <c r="K64" s="1583"/>
      <c r="M64" s="1578"/>
    </row>
    <row r="65" spans="1:13" ht="12.95" customHeight="1">
      <c r="A65" s="1560"/>
      <c r="B65" s="1587"/>
      <c r="D65" s="1588"/>
      <c r="E65" s="1588"/>
      <c r="F65" s="1588"/>
      <c r="G65" s="1588"/>
      <c r="H65" s="1588"/>
      <c r="I65" s="1588"/>
      <c r="J65" s="1575"/>
      <c r="K65" s="1583"/>
      <c r="M65" s="1578"/>
    </row>
    <row r="66" spans="1:13" ht="12.95" customHeight="1">
      <c r="A66" s="1560"/>
      <c r="B66" s="1587"/>
      <c r="D66" s="1588"/>
      <c r="E66" s="1588"/>
      <c r="F66" s="1588"/>
      <c r="G66" s="1588"/>
      <c r="H66" s="1588"/>
      <c r="I66" s="1588"/>
      <c r="J66" s="1575"/>
      <c r="K66" s="1583"/>
      <c r="M66" s="1578"/>
    </row>
    <row r="67" spans="1:13" ht="12.95" customHeight="1">
      <c r="A67" s="1560"/>
      <c r="B67" s="1587"/>
      <c r="D67" s="1588"/>
      <c r="E67" s="1588"/>
      <c r="F67" s="1588"/>
      <c r="G67" s="1588"/>
      <c r="H67" s="1588"/>
      <c r="I67" s="1588"/>
      <c r="J67" s="1575"/>
      <c r="K67" s="1583"/>
      <c r="M67" s="1578"/>
    </row>
    <row r="68" spans="1:13" ht="12.95" customHeight="1">
      <c r="A68" s="1560"/>
      <c r="B68" s="1587"/>
      <c r="D68" s="1588"/>
      <c r="E68" s="1588"/>
      <c r="F68" s="1588"/>
      <c r="G68" s="1588"/>
      <c r="H68" s="1588"/>
      <c r="I68" s="1588"/>
      <c r="J68" s="1575"/>
      <c r="K68" s="1583"/>
      <c r="M68" s="1578"/>
    </row>
    <row r="69" spans="1:13" ht="12.95" customHeight="1">
      <c r="A69" s="1560"/>
      <c r="B69" s="1587"/>
      <c r="D69" s="1588"/>
      <c r="E69" s="1588"/>
      <c r="F69" s="1588"/>
      <c r="G69" s="1588"/>
      <c r="H69" s="1588"/>
      <c r="I69" s="1588"/>
      <c r="J69" s="1575"/>
      <c r="K69" s="1583"/>
      <c r="M69" s="1578"/>
    </row>
    <row r="70" spans="1:13" ht="12.95" customHeight="1">
      <c r="A70" s="1560"/>
      <c r="B70" s="1587"/>
      <c r="D70" s="1588"/>
      <c r="E70" s="1588"/>
      <c r="F70" s="1588"/>
      <c r="G70" s="1588"/>
      <c r="H70" s="1588"/>
      <c r="I70" s="1588"/>
      <c r="J70" s="1575"/>
      <c r="K70" s="1583"/>
      <c r="M70" s="1578"/>
    </row>
    <row r="71" spans="1:13" ht="12.95" customHeight="1">
      <c r="A71" s="1560"/>
      <c r="B71" s="1587"/>
      <c r="D71" s="1588"/>
      <c r="E71" s="1588"/>
      <c r="F71" s="1588"/>
      <c r="G71" s="1588"/>
      <c r="H71" s="1588"/>
      <c r="I71" s="1588"/>
      <c r="J71" s="1575"/>
      <c r="K71" s="1583"/>
      <c r="M71" s="1578"/>
    </row>
    <row r="72" spans="1:13" ht="12.95" customHeight="1">
      <c r="A72" s="1560"/>
      <c r="B72" s="1587"/>
      <c r="D72" s="1588"/>
      <c r="E72" s="1588"/>
      <c r="F72" s="1588"/>
      <c r="G72" s="1588"/>
      <c r="H72" s="1588"/>
      <c r="I72" s="1588"/>
      <c r="J72" s="1575"/>
      <c r="K72" s="1583"/>
      <c r="M72" s="1578"/>
    </row>
    <row r="73" spans="1:13" ht="12.95" customHeight="1">
      <c r="A73" s="1560"/>
      <c r="B73" s="1587"/>
      <c r="D73" s="1588"/>
      <c r="E73" s="1588"/>
      <c r="F73" s="1588"/>
      <c r="G73" s="1588"/>
      <c r="H73" s="1588"/>
      <c r="I73" s="1588"/>
      <c r="J73" s="1575"/>
      <c r="K73" s="1583"/>
      <c r="M73" s="1578"/>
    </row>
    <row r="74" spans="1:13" ht="12.95" customHeight="1">
      <c r="A74" s="1560"/>
      <c r="B74" s="1587"/>
      <c r="D74" s="1588"/>
      <c r="E74" s="1588"/>
      <c r="F74" s="1588"/>
      <c r="G74" s="1588"/>
      <c r="H74" s="1588"/>
      <c r="I74" s="1588"/>
      <c r="J74" s="1575"/>
      <c r="K74" s="1583"/>
      <c r="M74" s="1578"/>
    </row>
    <row r="75" spans="1:13" ht="12.95" customHeight="1">
      <c r="A75" s="1560"/>
      <c r="B75" s="1587"/>
      <c r="D75" s="1588"/>
      <c r="E75" s="1588"/>
      <c r="F75" s="1588"/>
      <c r="G75" s="1588"/>
      <c r="H75" s="1588"/>
      <c r="I75" s="1588"/>
      <c r="J75" s="1575"/>
      <c r="K75" s="1583"/>
      <c r="M75" s="1578"/>
    </row>
    <row r="76" spans="1:13" ht="12.95" customHeight="1">
      <c r="A76" s="1560"/>
      <c r="B76" s="1587"/>
      <c r="D76" s="1588"/>
      <c r="E76" s="1588"/>
      <c r="F76" s="1588"/>
      <c r="G76" s="1588"/>
      <c r="H76" s="1588"/>
      <c r="I76" s="1588"/>
      <c r="J76" s="1575"/>
      <c r="K76" s="1583"/>
      <c r="M76" s="1578"/>
    </row>
    <row r="77" spans="1:13" ht="12.95" customHeight="1">
      <c r="A77" s="1560"/>
      <c r="B77" s="1587"/>
      <c r="D77" s="1588"/>
      <c r="E77" s="1588"/>
      <c r="F77" s="1588"/>
      <c r="G77" s="1588"/>
      <c r="H77" s="1588"/>
      <c r="I77" s="1588"/>
      <c r="J77" s="1575"/>
      <c r="K77" s="1583"/>
      <c r="M77" s="1578"/>
    </row>
    <row r="78" spans="1:13" ht="12.95" customHeight="1">
      <c r="A78" s="1560"/>
      <c r="B78" s="1587"/>
      <c r="D78" s="1588"/>
      <c r="E78" s="1588"/>
      <c r="F78" s="1588"/>
      <c r="G78" s="1588"/>
      <c r="H78" s="1588"/>
      <c r="I78" s="1588"/>
      <c r="J78" s="1575"/>
      <c r="K78" s="1583"/>
      <c r="M78" s="1578"/>
    </row>
    <row r="79" spans="1:13" ht="12.95" customHeight="1">
      <c r="A79" s="1560"/>
      <c r="B79" s="1587"/>
      <c r="D79" s="1588"/>
      <c r="E79" s="1588"/>
      <c r="F79" s="1588"/>
      <c r="G79" s="1588"/>
      <c r="H79" s="1588"/>
      <c r="I79" s="1588"/>
      <c r="J79" s="1575"/>
      <c r="K79" s="1583"/>
      <c r="M79" s="1578"/>
    </row>
    <row r="80" spans="1:13" ht="12.95" customHeight="1">
      <c r="A80" s="1560"/>
      <c r="B80" s="1587"/>
      <c r="D80" s="1588"/>
      <c r="E80" s="1588"/>
      <c r="F80" s="1588"/>
      <c r="G80" s="1588"/>
      <c r="H80" s="1588"/>
      <c r="I80" s="1588"/>
      <c r="J80" s="1575"/>
      <c r="K80" s="1583"/>
      <c r="M80" s="1578"/>
    </row>
    <row r="81" spans="1:13" ht="12.95" customHeight="1">
      <c r="A81" s="1560"/>
      <c r="B81" s="1587"/>
      <c r="D81" s="1588"/>
      <c r="E81" s="1588"/>
      <c r="F81" s="1588"/>
      <c r="G81" s="1588"/>
      <c r="H81" s="1588"/>
      <c r="I81" s="1588"/>
      <c r="J81" s="1575"/>
      <c r="K81" s="1583"/>
      <c r="M81" s="1578"/>
    </row>
    <row r="82" spans="1:13" ht="12.95" customHeight="1">
      <c r="A82" s="1560"/>
      <c r="B82" s="1587"/>
      <c r="D82" s="1588"/>
      <c r="E82" s="1588"/>
      <c r="F82" s="1588"/>
      <c r="G82" s="1588"/>
      <c r="H82" s="1588"/>
      <c r="I82" s="1588"/>
      <c r="J82" s="1575"/>
      <c r="K82" s="1583"/>
      <c r="M82" s="1578"/>
    </row>
    <row r="83" spans="1:13" ht="12.95" customHeight="1">
      <c r="A83" s="1560"/>
      <c r="B83" s="1587"/>
      <c r="D83" s="1588"/>
      <c r="E83" s="1588"/>
      <c r="F83" s="1588"/>
      <c r="G83" s="1588"/>
      <c r="H83" s="1588"/>
      <c r="I83" s="1588"/>
      <c r="J83" s="1575"/>
      <c r="K83" s="1583"/>
      <c r="M83" s="1578"/>
    </row>
    <row r="84" spans="1:13" ht="12.95" customHeight="1">
      <c r="A84" s="1560"/>
      <c r="B84" s="1587"/>
      <c r="D84" s="1588"/>
      <c r="E84" s="1588"/>
      <c r="F84" s="1588"/>
      <c r="G84" s="1588"/>
      <c r="H84" s="1588"/>
      <c r="I84" s="1588"/>
      <c r="J84" s="1575"/>
      <c r="K84" s="1583"/>
      <c r="M84" s="1578"/>
    </row>
    <row r="85" spans="1:13" ht="12.95" customHeight="1">
      <c r="A85" s="1560"/>
      <c r="B85" s="1587"/>
      <c r="D85" s="1588"/>
      <c r="E85" s="1588"/>
      <c r="F85" s="1588"/>
      <c r="G85" s="1588"/>
      <c r="H85" s="1588"/>
      <c r="I85" s="1588"/>
      <c r="J85" s="1575"/>
      <c r="K85" s="1583"/>
      <c r="M85" s="1578"/>
    </row>
    <row r="86" spans="1:13" ht="12.95" customHeight="1">
      <c r="A86" s="1560"/>
      <c r="B86" s="1587"/>
      <c r="D86" s="1588"/>
      <c r="E86" s="1588"/>
      <c r="F86" s="1588"/>
      <c r="G86" s="1588"/>
      <c r="H86" s="1588"/>
      <c r="I86" s="1588"/>
      <c r="J86" s="1575"/>
      <c r="K86" s="1583"/>
      <c r="M86" s="1578"/>
    </row>
    <row r="87" spans="1:13" ht="12.95" customHeight="1">
      <c r="A87" s="1560"/>
      <c r="B87" s="1587"/>
      <c r="D87" s="1588"/>
      <c r="E87" s="1588"/>
      <c r="F87" s="1588"/>
      <c r="G87" s="1588"/>
      <c r="H87" s="1588"/>
      <c r="I87" s="1588"/>
      <c r="J87" s="1575"/>
      <c r="K87" s="1583"/>
      <c r="M87" s="1578"/>
    </row>
    <row r="88" spans="1:13" ht="12.95" customHeight="1">
      <c r="A88" s="1560"/>
      <c r="B88" s="1587"/>
      <c r="D88" s="1588"/>
      <c r="E88" s="1588"/>
      <c r="F88" s="1588"/>
      <c r="G88" s="1588"/>
      <c r="H88" s="1588"/>
      <c r="I88" s="1588"/>
      <c r="J88" s="1575"/>
      <c r="K88" s="1583"/>
      <c r="M88" s="1578"/>
    </row>
    <row r="89" spans="1:13" ht="12.95" customHeight="1">
      <c r="A89" s="1560"/>
      <c r="B89" s="1587"/>
      <c r="D89" s="1588"/>
      <c r="E89" s="1588"/>
      <c r="F89" s="1588"/>
      <c r="G89" s="1588"/>
      <c r="H89" s="1588"/>
      <c r="I89" s="1588"/>
      <c r="J89" s="1575"/>
      <c r="K89" s="1583"/>
      <c r="M89" s="1578"/>
    </row>
    <row r="90" spans="1:13" ht="12.95" customHeight="1">
      <c r="A90" s="1560"/>
      <c r="B90" s="1587"/>
      <c r="D90" s="1588"/>
      <c r="E90" s="1588"/>
      <c r="F90" s="1588"/>
      <c r="G90" s="1588"/>
      <c r="H90" s="1588"/>
      <c r="I90" s="1588"/>
      <c r="J90" s="1575"/>
      <c r="M90" s="1578"/>
    </row>
    <row r="91" spans="1:13" ht="12.95" customHeight="1">
      <c r="A91" s="1560"/>
      <c r="B91" s="1587"/>
      <c r="D91" s="1588"/>
      <c r="E91" s="1588"/>
      <c r="F91" s="1588"/>
      <c r="G91" s="1588"/>
      <c r="H91" s="1588"/>
      <c r="I91" s="1588"/>
      <c r="J91" s="1575"/>
      <c r="M91" s="1578"/>
    </row>
    <row r="92" spans="1:13" ht="12.95" customHeight="1">
      <c r="A92" s="1560"/>
      <c r="B92" s="1587"/>
      <c r="D92" s="1588"/>
      <c r="E92" s="1588"/>
      <c r="F92" s="1588"/>
      <c r="G92" s="1588"/>
      <c r="H92" s="1588"/>
      <c r="I92" s="1588"/>
      <c r="J92" s="1575"/>
      <c r="M92" s="1578"/>
    </row>
    <row r="93" spans="1:13" ht="12.95" customHeight="1">
      <c r="A93" s="1560"/>
      <c r="B93" s="1587"/>
      <c r="D93" s="1588"/>
      <c r="E93" s="1588"/>
      <c r="F93" s="1588"/>
      <c r="G93" s="1588"/>
      <c r="H93" s="1588"/>
      <c r="I93" s="1588"/>
      <c r="J93" s="1575"/>
      <c r="M93" s="1578"/>
    </row>
    <row r="94" spans="1:13" ht="12.95" customHeight="1">
      <c r="A94" s="1560"/>
      <c r="B94" s="1587"/>
      <c r="D94" s="1588"/>
      <c r="E94" s="1588"/>
      <c r="F94" s="1588"/>
      <c r="G94" s="1588"/>
      <c r="H94" s="1588"/>
      <c r="I94" s="1588"/>
      <c r="J94" s="1575"/>
      <c r="M94" s="1578"/>
    </row>
    <row r="95" spans="1:13" ht="12.95" customHeight="1">
      <c r="A95" s="1560"/>
      <c r="B95" s="1587"/>
      <c r="D95" s="1588"/>
      <c r="E95" s="1588"/>
      <c r="F95" s="1588"/>
      <c r="G95" s="1588"/>
      <c r="H95" s="1588"/>
      <c r="I95" s="1588"/>
      <c r="J95" s="1575"/>
      <c r="M95" s="1578"/>
    </row>
    <row r="96" spans="1:13" ht="12.95" customHeight="1">
      <c r="A96" s="1560"/>
      <c r="B96" s="1587"/>
      <c r="D96" s="1588"/>
      <c r="E96" s="1588"/>
      <c r="F96" s="1588"/>
      <c r="G96" s="1588"/>
      <c r="H96" s="1588"/>
      <c r="I96" s="1588"/>
      <c r="J96" s="1575"/>
      <c r="M96" s="1578"/>
    </row>
    <row r="97" spans="1:13" ht="12.95" customHeight="1">
      <c r="A97" s="1560"/>
      <c r="B97" s="1587"/>
      <c r="D97" s="1588"/>
      <c r="E97" s="1588"/>
      <c r="F97" s="1588"/>
      <c r="G97" s="1588"/>
      <c r="H97" s="1588"/>
      <c r="I97" s="1588"/>
      <c r="J97" s="1575"/>
      <c r="M97" s="1578"/>
    </row>
    <row r="98" spans="1:13" ht="12.95" customHeight="1">
      <c r="A98" s="1560"/>
      <c r="B98" s="1587"/>
      <c r="D98" s="1588"/>
      <c r="E98" s="1588"/>
      <c r="F98" s="1588"/>
      <c r="G98" s="1588"/>
      <c r="H98" s="1588"/>
      <c r="I98" s="1588"/>
      <c r="J98" s="1575"/>
      <c r="M98" s="1578"/>
    </row>
    <row r="99" spans="1:13">
      <c r="A99" s="1583"/>
      <c r="B99" s="1589"/>
      <c r="C99" s="1583"/>
      <c r="D99" s="1583"/>
      <c r="E99" s="1583"/>
      <c r="F99" s="1583"/>
      <c r="G99" s="1583"/>
      <c r="H99" s="1583"/>
      <c r="I99" s="1583"/>
      <c r="J99" s="1591"/>
    </row>
    <row r="100" spans="1:13">
      <c r="B100" s="1587"/>
      <c r="J100" s="1590"/>
    </row>
    <row r="101" spans="1:13">
      <c r="B101" s="1587"/>
      <c r="J101" s="1590"/>
    </row>
    <row r="102" spans="1:13">
      <c r="B102" s="1587"/>
    </row>
    <row r="103" spans="1:13">
      <c r="B103" s="1587"/>
    </row>
    <row r="104" spans="1:13">
      <c r="B104" s="1587"/>
    </row>
    <row r="105" spans="1:13">
      <c r="B105" s="1587"/>
    </row>
    <row r="106" spans="1:13">
      <c r="B106" s="1587"/>
    </row>
    <row r="107" spans="1:13">
      <c r="B107" s="1587"/>
    </row>
  </sheetData>
  <hyperlinks>
    <hyperlink ref="B16" location="EXHIBITA!A1" display="Exhibit A     "/>
    <hyperlink ref="B17" location="'EXHIBITA Supp'!A1" display="Exhibit A Supplemental "/>
    <hyperlink ref="B18" location="Footnote!A1" display="Footnote!A1"/>
    <hyperlink ref="B19" location="'Misc Receipts Footnotes'!A1" display="Miscellaneous Receipts Footnotes"/>
    <hyperlink ref="B20" location="'Exh B'!A1" display="Exhibit B"/>
    <hyperlink ref="B21" location="'Exh C'!A1" display="Exhibit C"/>
    <hyperlink ref="B22" location="'Exh D-Governmental  '!A1" display="Exhibit D    "/>
    <hyperlink ref="B23" location="'Exh D General Fund Spec Rev '!A1" display="Exhibit D General Fund/ Special Revenue"/>
    <hyperlink ref="B24" location="'Exh D Debt Capital Proj'!A1" display="Exhibit D Debt Service/Capital Projects"/>
    <hyperlink ref="B25" location="'EXHIBIT E '!A1" display="Exhibit E"/>
    <hyperlink ref="B26" location="'Exh A Cashflow'!A1" display="Cash Flow- Governmental"/>
    <hyperlink ref="B27" location="'CASH FLOW Tax Receipts All GOV'!A1" display="Cash Flow- Tax Receipts"/>
    <hyperlink ref="B31" location="'Exh F'!B1" display="Exhibit F"/>
    <hyperlink ref="B32" location="'CASH FLOW Tax Receipts GEN Fd'!A1" display="Exhibit F Tax"/>
    <hyperlink ref="B33" location="'Exh G'!B1" display="Exhibit G"/>
    <hyperlink ref="B34" location="'Exh G state'!B1" display="Exhibit G State"/>
    <hyperlink ref="B35" location="'Exh G fed'!B1" display="Exhibit G Federal"/>
    <hyperlink ref="B36" location="'CASH FLOW Tax Receipts SR'!A1" display="Exhibit G Tax"/>
    <hyperlink ref="B37" location="'Exhibit H'!A1" display="Exhibit H"/>
    <hyperlink ref="B38" location="' Exhbit I Combined'!B1" display="Exhibit I"/>
    <hyperlink ref="B39" location="' Exhibit I State'!B1" display="Exhibit I State"/>
    <hyperlink ref="B40" location="'Exhibit I Fed'!B1" display="Exhibit I Federal"/>
    <hyperlink ref="B41" location="'Exhibit J'!A1" display="Exhibit J"/>
    <hyperlink ref="B42" location="'Exhibit K'!B1" display="Exhibit K"/>
    <hyperlink ref="B43" location="'EXHIBIT L'!A1" display="Exhibit L"/>
    <hyperlink ref="B44" location="'EXHIBIT M'!A1" display="Exhibit M"/>
    <hyperlink ref="B48" location="'Sch 1 '!A1" display="Schedule 1"/>
    <hyperlink ref="B49" location="'Sch 2 '!A1" display="Schedule 2"/>
    <hyperlink ref="B50" location="'Sch 3 '!A1" display="Schedule 3"/>
    <hyperlink ref="B51" location="'Sch 4'!A1" display="Schedule 4"/>
    <hyperlink ref="B52" location="'Sch 5 '!A1" display="Schedule 5"/>
    <hyperlink ref="B53" location="'Sch 5a '!B1" display="Schedule 5a"/>
    <hyperlink ref="B54" location="'Sch 6'!A1" display="Schedule 6"/>
    <hyperlink ref="B55" location="'HCRA '!A1" display="Appendix A "/>
    <hyperlink ref="B56" location="'HCRA PROG DISB'!A1" display="Appendix B"/>
    <hyperlink ref="B57" location="'ARRA '!A1" display="Appendix C"/>
    <hyperlink ref="B58" location="'Public Goods '!A1" display="Appendix D"/>
    <hyperlink ref="B59" location="'Medicaid Disp Share'!B1" display="Appendix E"/>
    <hyperlink ref="B60" location="'Appendix F'!A1" display="Appendix F"/>
    <hyperlink ref="B61" location="'Appendix G'!D1" display="Appendix G"/>
  </hyperlinks>
  <printOptions horizontalCentered="1" verticalCentered="1"/>
  <pageMargins left="1" right="0.5" top="0.45" bottom="0.35" header="0" footer="0"/>
  <pageSetup scale="62" orientation="landscape" horizontalDpi="300" verticalDpi="300" r:id="rId1"/>
  <headerFooter alignWithMargins="0"/>
  <rowBreaks count="3" manualBreakCount="3">
    <brk id="100" max="9" man="1"/>
    <brk id="113" max="9" man="1"/>
    <brk id="127" max="10" man="1"/>
  </rowBreaks>
  <drawing r:id="rId2"/>
</worksheet>
</file>

<file path=xl/worksheets/sheet10.xml><?xml version="1.0" encoding="utf-8"?>
<worksheet xmlns="http://schemas.openxmlformats.org/spreadsheetml/2006/main" xmlns:r="http://schemas.openxmlformats.org/officeDocument/2006/relationships">
  <sheetPr codeName="Sheet13">
    <pageSetUpPr autoPageBreaks="0"/>
  </sheetPr>
  <dimension ref="A1:AI54"/>
  <sheetViews>
    <sheetView showGridLines="0" zoomScale="90" zoomScaleNormal="90" zoomScaleSheetLayoutView="70" workbookViewId="0"/>
  </sheetViews>
  <sheetFormatPr defaultRowHeight="15"/>
  <cols>
    <col min="1" max="1" width="43.88671875" style="289" customWidth="1"/>
    <col min="2" max="2" width="2.109375" style="534" customWidth="1"/>
    <col min="3" max="3" width="18.109375" style="1088" bestFit="1" customWidth="1"/>
    <col min="4" max="4" width="2.5546875" style="534" customWidth="1"/>
    <col min="5" max="5" width="14.109375" style="534" customWidth="1"/>
    <col min="6" max="6" width="2.6640625" style="534" customWidth="1"/>
    <col min="7" max="7" width="15.6640625" style="534" bestFit="1" customWidth="1"/>
    <col min="8" max="8" width="3.6640625" style="534" customWidth="1"/>
    <col min="9" max="9" width="3.6640625" style="533" customWidth="1"/>
    <col min="10" max="10" width="18.109375" style="1088" bestFit="1" customWidth="1"/>
    <col min="11" max="11" width="2.6640625" style="534" customWidth="1"/>
    <col min="12" max="12" width="14" style="534" customWidth="1"/>
    <col min="13" max="13" width="2.6640625" style="534" customWidth="1"/>
    <col min="14" max="14" width="15.6640625" style="534" bestFit="1" customWidth="1"/>
    <col min="15" max="15" width="3.6640625" style="534" bestFit="1" customWidth="1"/>
    <col min="16" max="20" width="8.88671875" style="534"/>
    <col min="21" max="16384" width="8.88671875" style="289"/>
  </cols>
  <sheetData>
    <row r="1" spans="1:35">
      <c r="A1" s="1720" t="s">
        <v>1805</v>
      </c>
    </row>
    <row r="2" spans="1:35" ht="16.5">
      <c r="A2" s="542"/>
      <c r="B2" s="544"/>
      <c r="C2" s="1080"/>
      <c r="D2" s="544"/>
      <c r="E2" s="544"/>
      <c r="F2" s="544"/>
      <c r="G2" s="544"/>
      <c r="H2" s="544"/>
      <c r="I2" s="543"/>
      <c r="J2" s="1080"/>
      <c r="K2" s="544"/>
      <c r="L2" s="544"/>
      <c r="M2" s="544"/>
      <c r="N2" s="544"/>
    </row>
    <row r="3" spans="1:35" ht="21" customHeight="1">
      <c r="A3" s="548" t="s">
        <v>0</v>
      </c>
      <c r="B3" s="495"/>
      <c r="C3" s="1082"/>
      <c r="D3" s="489"/>
      <c r="E3" s="489"/>
      <c r="F3" s="489"/>
      <c r="G3" s="489"/>
      <c r="H3" s="489"/>
      <c r="I3" s="509"/>
      <c r="J3" s="1083"/>
      <c r="K3" s="489"/>
      <c r="L3" s="489"/>
      <c r="M3" s="489"/>
      <c r="N3" s="2765" t="s">
        <v>101</v>
      </c>
    </row>
    <row r="4" spans="1:35" ht="18">
      <c r="A4" s="548" t="s">
        <v>100</v>
      </c>
      <c r="B4" s="495"/>
      <c r="C4" s="1082"/>
      <c r="D4" s="489"/>
      <c r="E4" s="489"/>
      <c r="F4" s="489"/>
      <c r="G4" s="489"/>
      <c r="H4" s="489"/>
      <c r="I4" s="509"/>
      <c r="J4" s="1083"/>
      <c r="K4" s="489"/>
      <c r="L4" s="489"/>
      <c r="M4" s="489"/>
      <c r="N4" s="2766" t="s">
        <v>124</v>
      </c>
    </row>
    <row r="5" spans="1:35" ht="18.95" customHeight="1">
      <c r="A5" s="3153" t="s">
        <v>1554</v>
      </c>
      <c r="B5" s="3154"/>
      <c r="C5" s="3154"/>
      <c r="D5" s="489"/>
      <c r="E5" s="489"/>
      <c r="F5" s="489"/>
      <c r="G5" s="489"/>
      <c r="H5" s="489"/>
      <c r="I5" s="509"/>
      <c r="J5" s="1083"/>
      <c r="K5" s="489"/>
      <c r="L5" s="489"/>
      <c r="M5" s="489"/>
      <c r="N5" s="489"/>
    </row>
    <row r="6" spans="1:35" ht="18.95" customHeight="1">
      <c r="A6" s="493" t="str">
        <f>+'Exh D General Fund Spec Rev '!A6</f>
        <v>FOR ONE MONTH ENDED APRIL 30, 2014</v>
      </c>
      <c r="B6" s="494"/>
      <c r="C6" s="1082"/>
      <c r="D6" s="489"/>
      <c r="E6" s="489"/>
      <c r="F6" s="489"/>
      <c r="G6" s="489"/>
      <c r="H6" s="489"/>
      <c r="I6" s="509"/>
      <c r="J6" s="1083"/>
      <c r="K6" s="489"/>
      <c r="L6" s="489"/>
      <c r="M6" s="489"/>
      <c r="N6" s="489"/>
      <c r="O6" s="489"/>
      <c r="P6" s="509"/>
      <c r="Q6" s="509"/>
      <c r="R6" s="509"/>
      <c r="S6" s="509"/>
      <c r="T6" s="509"/>
      <c r="U6" s="509"/>
      <c r="V6" s="509"/>
      <c r="W6" s="509"/>
      <c r="X6" s="509"/>
      <c r="Y6" s="509"/>
      <c r="Z6" s="509"/>
      <c r="AA6" s="509"/>
      <c r="AB6" s="509"/>
      <c r="AC6" s="509"/>
      <c r="AD6" s="533"/>
      <c r="AE6" s="533"/>
      <c r="AF6" s="533"/>
      <c r="AG6" s="533"/>
      <c r="AH6" s="533"/>
      <c r="AI6" s="534"/>
    </row>
    <row r="7" spans="1:35" ht="18">
      <c r="A7" s="548" t="s">
        <v>1591</v>
      </c>
      <c r="B7" s="495"/>
      <c r="C7" s="1082"/>
      <c r="D7" s="489"/>
      <c r="E7" s="489"/>
      <c r="F7" s="489"/>
      <c r="G7" s="489"/>
      <c r="H7" s="489"/>
      <c r="I7" s="509"/>
      <c r="J7" s="1083"/>
      <c r="K7" s="489"/>
      <c r="L7" s="489"/>
      <c r="M7" s="489"/>
      <c r="N7" s="489"/>
    </row>
    <row r="8" spans="1:35" ht="18">
      <c r="A8" s="550"/>
      <c r="B8" s="495"/>
      <c r="C8" s="1082"/>
      <c r="D8" s="489"/>
      <c r="E8" s="489"/>
      <c r="F8" s="489"/>
      <c r="G8" s="489"/>
      <c r="H8" s="489"/>
      <c r="I8" s="509"/>
      <c r="J8" s="1083"/>
      <c r="K8" s="489"/>
      <c r="L8" s="489"/>
      <c r="M8" s="489"/>
      <c r="N8" s="489"/>
    </row>
    <row r="9" spans="1:35">
      <c r="A9" s="497"/>
      <c r="B9" s="489"/>
      <c r="C9" s="1083"/>
      <c r="D9" s="489"/>
      <c r="E9" s="489"/>
      <c r="F9" s="489"/>
      <c r="G9" s="489"/>
      <c r="H9" s="489"/>
      <c r="I9" s="509"/>
      <c r="J9" s="1083"/>
      <c r="K9" s="489"/>
      <c r="L9" s="489"/>
      <c r="M9" s="489"/>
      <c r="N9" s="489"/>
    </row>
    <row r="10" spans="1:35">
      <c r="A10" s="497"/>
      <c r="B10" s="489"/>
      <c r="C10" s="1082"/>
      <c r="D10" s="495"/>
      <c r="E10" s="495"/>
      <c r="F10" s="495"/>
      <c r="G10" s="495"/>
      <c r="H10" s="495"/>
      <c r="I10" s="494"/>
      <c r="J10" s="1082"/>
      <c r="K10" s="495"/>
      <c r="L10" s="495"/>
      <c r="M10" s="495"/>
      <c r="N10" s="495"/>
      <c r="O10" s="576"/>
    </row>
    <row r="11" spans="1:35" ht="15.75">
      <c r="A11" s="286"/>
      <c r="B11" s="498"/>
      <c r="C11" s="1089"/>
      <c r="D11" s="577"/>
      <c r="E11" s="551" t="s">
        <v>145</v>
      </c>
      <c r="F11" s="577"/>
      <c r="G11" s="577"/>
      <c r="H11" s="578"/>
      <c r="I11" s="556"/>
      <c r="J11" s="1089"/>
      <c r="K11" s="577"/>
      <c r="L11" s="551" t="s">
        <v>146</v>
      </c>
      <c r="M11" s="577"/>
      <c r="N11" s="577"/>
      <c r="O11" s="576"/>
    </row>
    <row r="12" spans="1:35" ht="15.75">
      <c r="A12" s="286"/>
      <c r="B12" s="498"/>
      <c r="C12" s="1091"/>
      <c r="D12" s="503"/>
      <c r="E12" s="503"/>
      <c r="F12" s="503"/>
      <c r="G12" s="579" t="s">
        <v>103</v>
      </c>
      <c r="H12" s="559"/>
      <c r="I12" s="498"/>
      <c r="J12" s="1091"/>
      <c r="K12" s="503"/>
      <c r="L12" s="503"/>
      <c r="M12" s="503"/>
      <c r="N12" s="579" t="s">
        <v>103</v>
      </c>
    </row>
    <row r="13" spans="1:35" ht="15.75">
      <c r="A13" s="286"/>
      <c r="B13" s="498"/>
      <c r="C13" s="1091"/>
      <c r="D13" s="503"/>
      <c r="E13" s="503"/>
      <c r="F13" s="503"/>
      <c r="G13" s="504" t="s">
        <v>1600</v>
      </c>
      <c r="H13" s="559"/>
      <c r="I13" s="498"/>
      <c r="J13" s="1091"/>
      <c r="K13" s="503"/>
      <c r="L13" s="503"/>
      <c r="M13" s="503"/>
      <c r="N13" s="504" t="s">
        <v>1600</v>
      </c>
    </row>
    <row r="14" spans="1:35" ht="15.75" customHeight="1">
      <c r="A14" s="286"/>
      <c r="B14" s="498"/>
      <c r="C14" s="1087"/>
      <c r="D14" s="503"/>
      <c r="E14" s="503"/>
      <c r="F14" s="503"/>
      <c r="G14" s="504" t="s">
        <v>104</v>
      </c>
      <c r="H14" s="559"/>
      <c r="I14" s="562"/>
      <c r="J14" s="1087"/>
      <c r="K14" s="503"/>
      <c r="L14" s="503"/>
      <c r="M14" s="503"/>
      <c r="N14" s="504" t="s">
        <v>104</v>
      </c>
    </row>
    <row r="15" spans="1:35" ht="15.75">
      <c r="A15" s="286"/>
      <c r="B15" s="498"/>
      <c r="C15" s="506" t="s">
        <v>105</v>
      </c>
      <c r="D15" s="503"/>
      <c r="E15" s="506" t="s">
        <v>103</v>
      </c>
      <c r="F15" s="503"/>
      <c r="G15" s="504" t="s">
        <v>106</v>
      </c>
      <c r="H15" s="559"/>
      <c r="I15" s="561"/>
      <c r="J15" s="506" t="s">
        <v>105</v>
      </c>
      <c r="K15" s="503"/>
      <c r="L15" s="506" t="s">
        <v>103</v>
      </c>
      <c r="M15" s="503"/>
      <c r="N15" s="504" t="s">
        <v>106</v>
      </c>
    </row>
    <row r="16" spans="1:35">
      <c r="A16" s="508"/>
      <c r="B16" s="509"/>
      <c r="C16" s="510"/>
      <c r="D16" s="489"/>
      <c r="E16" s="510"/>
      <c r="F16" s="489"/>
      <c r="G16" s="510"/>
      <c r="H16" s="563"/>
      <c r="I16" s="509"/>
      <c r="J16" s="510"/>
      <c r="K16" s="489"/>
      <c r="L16" s="510"/>
      <c r="M16" s="489"/>
      <c r="N16" s="510"/>
    </row>
    <row r="17" spans="1:35" ht="15.75">
      <c r="A17" s="284" t="s">
        <v>20</v>
      </c>
      <c r="B17" s="511"/>
      <c r="C17" s="1811"/>
      <c r="D17" s="512"/>
      <c r="E17" s="518" t="s">
        <v>21</v>
      </c>
      <c r="F17" s="512"/>
      <c r="G17" s="512"/>
      <c r="H17" s="564"/>
      <c r="I17" s="511"/>
      <c r="J17" s="1811"/>
      <c r="K17" s="512"/>
      <c r="L17" s="512" t="s">
        <v>21</v>
      </c>
      <c r="M17" s="512"/>
      <c r="N17" s="512"/>
    </row>
    <row r="18" spans="1:35">
      <c r="A18" s="2749" t="s">
        <v>107</v>
      </c>
      <c r="B18" s="513" t="s">
        <v>21</v>
      </c>
      <c r="C18" s="1812"/>
      <c r="D18" s="516"/>
      <c r="E18" s="310"/>
      <c r="F18" s="516"/>
      <c r="G18" s="310"/>
      <c r="H18" s="941"/>
      <c r="I18" s="516"/>
      <c r="J18" s="1812"/>
      <c r="K18" s="310"/>
      <c r="L18" s="922"/>
      <c r="M18" s="516"/>
      <c r="N18" s="310"/>
      <c r="O18" s="511"/>
      <c r="P18" s="511"/>
      <c r="Q18" s="511"/>
      <c r="R18" s="511"/>
      <c r="S18" s="511"/>
      <c r="T18" s="511"/>
      <c r="U18" s="511"/>
      <c r="V18" s="511"/>
      <c r="W18" s="511"/>
      <c r="X18" s="511"/>
      <c r="Y18" s="511"/>
      <c r="Z18" s="511"/>
      <c r="AA18" s="511"/>
      <c r="AB18" s="511"/>
      <c r="AC18" s="511"/>
      <c r="AD18" s="533"/>
      <c r="AE18" s="533"/>
      <c r="AF18" s="533"/>
      <c r="AG18" s="533"/>
      <c r="AH18" s="533"/>
      <c r="AI18" s="534"/>
    </row>
    <row r="19" spans="1:35" ht="15" customHeight="1">
      <c r="A19" s="515" t="s">
        <v>147</v>
      </c>
      <c r="B19" s="513" t="s">
        <v>21</v>
      </c>
      <c r="C19" s="1812">
        <v>1326</v>
      </c>
      <c r="D19" s="516"/>
      <c r="E19" s="310">
        <f>EXHIBITA!N14</f>
        <v>1338.3</v>
      </c>
      <c r="F19" s="516"/>
      <c r="G19" s="310">
        <f>ROUND(SUM(E19)-SUM(C19),1)</f>
        <v>12.3</v>
      </c>
      <c r="H19" s="941"/>
      <c r="I19" s="516"/>
      <c r="J19" s="1815">
        <v>0</v>
      </c>
      <c r="K19" s="310"/>
      <c r="L19" s="580">
        <f>+EXHIBITA!R14</f>
        <v>0</v>
      </c>
      <c r="M19" s="516"/>
      <c r="N19" s="310">
        <f>ROUND(SUM(L19)-SUM(J19),1)</f>
        <v>0</v>
      </c>
      <c r="O19" s="511"/>
      <c r="P19" s="511"/>
      <c r="Q19" s="511"/>
      <c r="R19" s="511"/>
      <c r="S19" s="511"/>
      <c r="T19" s="511"/>
      <c r="U19" s="511"/>
      <c r="V19" s="511"/>
      <c r="W19" s="511"/>
      <c r="X19" s="511"/>
      <c r="Y19" s="511"/>
      <c r="Z19" s="511"/>
      <c r="AA19" s="511"/>
      <c r="AB19" s="511"/>
      <c r="AC19" s="511"/>
      <c r="AD19" s="533"/>
      <c r="AE19" s="533"/>
      <c r="AF19" s="533"/>
      <c r="AG19" s="533"/>
      <c r="AH19" s="533"/>
      <c r="AI19" s="534"/>
    </row>
    <row r="20" spans="1:35">
      <c r="A20" s="2749" t="s">
        <v>109</v>
      </c>
      <c r="B20" s="511" t="s">
        <v>21</v>
      </c>
      <c r="C20" s="2030">
        <v>429</v>
      </c>
      <c r="D20" s="338"/>
      <c r="E20" s="705">
        <f>EXHIBITA!N15</f>
        <v>431.7</v>
      </c>
      <c r="F20" s="338"/>
      <c r="G20" s="338">
        <f>ROUND(SUM(E20)-SUM(C20),1)</f>
        <v>2.7</v>
      </c>
      <c r="H20" s="356"/>
      <c r="I20" s="321"/>
      <c r="J20" s="2030">
        <v>45</v>
      </c>
      <c r="K20" s="527"/>
      <c r="L20" s="705">
        <f>+EXHIBITA!R15</f>
        <v>47.8</v>
      </c>
      <c r="M20" s="527"/>
      <c r="N20" s="338">
        <f t="shared" ref="N20:N26" si="0">ROUND(SUM(L20)-SUM(J20),1)</f>
        <v>2.8</v>
      </c>
      <c r="O20" s="511"/>
      <c r="P20" s="511"/>
      <c r="Q20" s="511"/>
      <c r="R20" s="511"/>
      <c r="S20" s="511"/>
      <c r="T20" s="511"/>
      <c r="U20" s="511"/>
      <c r="V20" s="511"/>
      <c r="W20" s="511"/>
      <c r="X20" s="511"/>
      <c r="Y20" s="511"/>
      <c r="Z20" s="511"/>
      <c r="AA20" s="511"/>
      <c r="AB20" s="511"/>
      <c r="AC20" s="511"/>
      <c r="AD20" s="533"/>
      <c r="AE20" s="533"/>
      <c r="AF20" s="533"/>
      <c r="AG20" s="533"/>
      <c r="AH20" s="533"/>
      <c r="AI20" s="534"/>
    </row>
    <row r="21" spans="1:35">
      <c r="A21" s="2749" t="s">
        <v>110</v>
      </c>
      <c r="B21" s="513" t="s">
        <v>21</v>
      </c>
      <c r="C21" s="1813">
        <v>0</v>
      </c>
      <c r="D21" s="354"/>
      <c r="E21" s="705">
        <f>+EXHIBITA!N16</f>
        <v>0</v>
      </c>
      <c r="F21" s="354"/>
      <c r="G21" s="338">
        <f t="shared" ref="G21:G26" si="1">ROUND(SUM(E21)-SUM(C21),1)</f>
        <v>0</v>
      </c>
      <c r="H21" s="356"/>
      <c r="I21" s="354"/>
      <c r="J21" s="2030">
        <v>50</v>
      </c>
      <c r="K21" s="527"/>
      <c r="L21" s="705">
        <f>+EXHIBITA!R16</f>
        <v>54.800000000000004</v>
      </c>
      <c r="M21" s="527"/>
      <c r="N21" s="338">
        <f t="shared" si="0"/>
        <v>4.8</v>
      </c>
      <c r="O21" s="567"/>
      <c r="P21" s="511"/>
      <c r="Q21" s="511"/>
      <c r="R21" s="567"/>
      <c r="S21" s="511"/>
      <c r="T21" s="567"/>
      <c r="U21" s="511"/>
      <c r="V21" s="511"/>
      <c r="W21" s="567"/>
      <c r="X21" s="511"/>
      <c r="Y21" s="511"/>
      <c r="Z21" s="567"/>
      <c r="AA21" s="568"/>
      <c r="AB21" s="567"/>
      <c r="AC21" s="511"/>
      <c r="AD21" s="533"/>
      <c r="AE21" s="533"/>
      <c r="AF21" s="533"/>
      <c r="AG21" s="533"/>
      <c r="AH21" s="533"/>
      <c r="AI21" s="534"/>
    </row>
    <row r="22" spans="1:35">
      <c r="A22" s="2749" t="s">
        <v>111</v>
      </c>
      <c r="B22" s="511" t="s">
        <v>21</v>
      </c>
      <c r="C22" s="2030">
        <v>71</v>
      </c>
      <c r="D22" s="338"/>
      <c r="E22" s="705">
        <f>EXHIBITA!N17</f>
        <v>73.3</v>
      </c>
      <c r="F22" s="338"/>
      <c r="G22" s="338">
        <f t="shared" si="1"/>
        <v>2.2999999999999998</v>
      </c>
      <c r="H22" s="356"/>
      <c r="I22" s="321"/>
      <c r="J22" s="2030">
        <v>0</v>
      </c>
      <c r="K22" s="527"/>
      <c r="L22" s="705">
        <f>+EXHIBITA!R17</f>
        <v>0</v>
      </c>
      <c r="M22" s="527"/>
      <c r="N22" s="338">
        <f t="shared" si="0"/>
        <v>0</v>
      </c>
      <c r="O22" s="511"/>
      <c r="P22" s="511"/>
      <c r="Q22" s="511"/>
      <c r="R22" s="511"/>
      <c r="S22" s="511"/>
      <c r="T22" s="511"/>
      <c r="U22" s="511"/>
      <c r="V22" s="511"/>
      <c r="W22" s="511"/>
      <c r="X22" s="511"/>
      <c r="Y22" s="511"/>
      <c r="Z22" s="511"/>
      <c r="AA22" s="511"/>
      <c r="AB22" s="511"/>
      <c r="AC22" s="511"/>
      <c r="AD22" s="533"/>
      <c r="AE22" s="533"/>
      <c r="AF22" s="533"/>
      <c r="AG22" s="533"/>
      <c r="AH22" s="533"/>
      <c r="AI22" s="534"/>
    </row>
    <row r="23" spans="1:35">
      <c r="A23" s="2749" t="s">
        <v>26</v>
      </c>
      <c r="B23" s="511" t="s">
        <v>21</v>
      </c>
      <c r="C23" s="1704">
        <v>33</v>
      </c>
      <c r="D23" s="338"/>
      <c r="E23" s="705">
        <f>EXHIBITA!N18</f>
        <v>46.5</v>
      </c>
      <c r="F23" s="338"/>
      <c r="G23" s="338">
        <f t="shared" si="1"/>
        <v>13.5</v>
      </c>
      <c r="H23" s="356"/>
      <c r="I23" s="321"/>
      <c r="J23" s="1704">
        <v>201</v>
      </c>
      <c r="K23" s="338"/>
      <c r="L23" s="338">
        <f>+EXHIBITA!R18</f>
        <v>204.2</v>
      </c>
      <c r="M23" s="338"/>
      <c r="N23" s="338">
        <f t="shared" si="0"/>
        <v>3.2</v>
      </c>
    </row>
    <row r="24" spans="1:35">
      <c r="A24" s="2749" t="s">
        <v>27</v>
      </c>
      <c r="B24" s="511" t="s">
        <v>21</v>
      </c>
      <c r="C24" s="2031">
        <v>0</v>
      </c>
      <c r="D24" s="338"/>
      <c r="E24" s="705">
        <f>EXHIBITA!N19</f>
        <v>0</v>
      </c>
      <c r="F24" s="338"/>
      <c r="G24" s="338">
        <f t="shared" si="1"/>
        <v>0</v>
      </c>
      <c r="H24" s="356"/>
      <c r="I24" s="321"/>
      <c r="J24" s="1704">
        <v>112</v>
      </c>
      <c r="K24" s="338"/>
      <c r="L24" s="338">
        <f>+EXHIBITA!R19</f>
        <v>111.6</v>
      </c>
      <c r="M24" s="338"/>
      <c r="N24" s="338">
        <f t="shared" si="0"/>
        <v>-0.4</v>
      </c>
    </row>
    <row r="25" spans="1:35">
      <c r="A25" s="2749" t="s">
        <v>117</v>
      </c>
      <c r="B25" s="511" t="s">
        <v>21</v>
      </c>
      <c r="C25" s="1813">
        <v>0</v>
      </c>
      <c r="D25" s="338"/>
      <c r="E25" s="527">
        <f>+EXHIBITA!N48</f>
        <v>0</v>
      </c>
      <c r="F25" s="338"/>
      <c r="G25" s="338">
        <f t="shared" si="1"/>
        <v>0</v>
      </c>
      <c r="H25" s="897"/>
      <c r="I25" s="355"/>
      <c r="J25" s="2030">
        <v>0</v>
      </c>
      <c r="K25" s="338"/>
      <c r="L25" s="527">
        <f>+EXHIBITA!R48</f>
        <v>0</v>
      </c>
      <c r="M25" s="338"/>
      <c r="N25" s="338">
        <f t="shared" si="0"/>
        <v>0</v>
      </c>
    </row>
    <row r="26" spans="1:35">
      <c r="A26" s="2749" t="s">
        <v>55</v>
      </c>
      <c r="B26" s="511" t="s">
        <v>21</v>
      </c>
      <c r="C26" s="1991">
        <v>461</v>
      </c>
      <c r="D26" s="338"/>
      <c r="E26" s="441">
        <f>+EXHIBITA!N49</f>
        <v>653.20000000000005</v>
      </c>
      <c r="F26" s="338"/>
      <c r="G26" s="338">
        <f t="shared" si="1"/>
        <v>192.2</v>
      </c>
      <c r="H26" s="356"/>
      <c r="I26" s="355"/>
      <c r="J26" s="1991">
        <v>25</v>
      </c>
      <c r="K26" s="338"/>
      <c r="L26" s="354">
        <f>+EXHIBITA!R49</f>
        <v>35.4</v>
      </c>
      <c r="M26" s="338"/>
      <c r="N26" s="338">
        <f t="shared" si="0"/>
        <v>10.4</v>
      </c>
    </row>
    <row r="27" spans="1:35" ht="18" customHeight="1">
      <c r="A27" s="530" t="s">
        <v>131</v>
      </c>
      <c r="B27" s="498" t="s">
        <v>21</v>
      </c>
      <c r="C27" s="595">
        <f>ROUND(SUM(C18:C26),1)</f>
        <v>2320</v>
      </c>
      <c r="D27" s="334"/>
      <c r="E27" s="595">
        <f>ROUND(SUM(E18:E26),1)</f>
        <v>2543</v>
      </c>
      <c r="F27" s="334"/>
      <c r="G27" s="595">
        <f>ROUND(SUM(G18:G26),1)</f>
        <v>223</v>
      </c>
      <c r="H27" s="597"/>
      <c r="I27" s="353"/>
      <c r="J27" s="595">
        <f>ROUND(SUM(J18:J26),1)</f>
        <v>433</v>
      </c>
      <c r="K27" s="334"/>
      <c r="L27" s="595">
        <f>ROUND(SUM(L18:L26),1)</f>
        <v>453.8</v>
      </c>
      <c r="M27" s="334"/>
      <c r="N27" s="595">
        <f>ROUND(SUM(N18:N26),1)</f>
        <v>20.8</v>
      </c>
    </row>
    <row r="28" spans="1:35">
      <c r="A28" s="286"/>
      <c r="B28" s="511" t="s">
        <v>21</v>
      </c>
      <c r="C28" s="2032"/>
      <c r="D28" s="338"/>
      <c r="E28" s="370"/>
      <c r="F28" s="338"/>
      <c r="G28" s="370"/>
      <c r="H28" s="356"/>
      <c r="I28" s="321"/>
      <c r="J28" s="2032"/>
      <c r="K28" s="338"/>
      <c r="L28" s="370"/>
      <c r="M28" s="338"/>
      <c r="N28" s="370" t="s">
        <v>21</v>
      </c>
    </row>
    <row r="29" spans="1:35" ht="15.75">
      <c r="A29" s="284" t="s">
        <v>29</v>
      </c>
      <c r="B29" s="511" t="s">
        <v>21</v>
      </c>
      <c r="C29" s="1704"/>
      <c r="D29" s="338"/>
      <c r="E29" s="338" t="s">
        <v>21</v>
      </c>
      <c r="F29" s="338"/>
      <c r="G29" s="338"/>
      <c r="H29" s="356"/>
      <c r="I29" s="321"/>
      <c r="J29" s="1704"/>
      <c r="K29" s="338"/>
      <c r="L29" s="338"/>
      <c r="M29" s="338"/>
      <c r="N29" s="338"/>
    </row>
    <row r="30" spans="1:35">
      <c r="A30" s="2749" t="s">
        <v>113</v>
      </c>
      <c r="B30" s="511" t="s">
        <v>21</v>
      </c>
      <c r="C30" s="1813">
        <v>0</v>
      </c>
      <c r="D30" s="338"/>
      <c r="E30" s="527">
        <f>+EXHIBITA!N34</f>
        <v>0</v>
      </c>
      <c r="F30" s="338"/>
      <c r="G30" s="338">
        <f t="shared" ref="G30:G35" si="2">ROUND(SUM(E30)-SUM(C30),1)</f>
        <v>0</v>
      </c>
      <c r="H30" s="356"/>
      <c r="I30" s="321"/>
      <c r="J30" s="1704">
        <v>53</v>
      </c>
      <c r="K30" s="338"/>
      <c r="L30" s="338">
        <f>+EXHIBITA!R34</f>
        <v>68.599999999999994</v>
      </c>
      <c r="M30" s="338"/>
      <c r="N30" s="338">
        <f t="shared" ref="N30:N35" si="3">ROUND(SUM(L30)-SUM(J30),1)</f>
        <v>15.6</v>
      </c>
    </row>
    <row r="31" spans="1:35">
      <c r="A31" s="2749" t="s">
        <v>114</v>
      </c>
      <c r="B31" s="511" t="s">
        <v>21</v>
      </c>
      <c r="C31" s="1991">
        <v>0</v>
      </c>
      <c r="D31" s="338"/>
      <c r="E31" s="354">
        <f>+EXHIBITA!N37</f>
        <v>1.4</v>
      </c>
      <c r="F31" s="338"/>
      <c r="G31" s="338">
        <f t="shared" si="2"/>
        <v>1.4</v>
      </c>
      <c r="H31" s="356"/>
      <c r="I31" s="344"/>
      <c r="J31" s="1813">
        <v>0</v>
      </c>
      <c r="K31" s="338"/>
      <c r="L31" s="527">
        <f>+EXHIBITA!R36+EXHIBITA!R37</f>
        <v>0</v>
      </c>
      <c r="M31" s="338"/>
      <c r="N31" s="338">
        <f t="shared" si="3"/>
        <v>0</v>
      </c>
    </row>
    <row r="32" spans="1:35">
      <c r="A32" s="2749" t="s">
        <v>87</v>
      </c>
      <c r="B32" s="511" t="s">
        <v>21</v>
      </c>
      <c r="C32" s="1813">
        <v>0</v>
      </c>
      <c r="D32" s="338"/>
      <c r="E32" s="527">
        <f>+EXHIBITA!N38</f>
        <v>0</v>
      </c>
      <c r="F32" s="338"/>
      <c r="G32" s="338">
        <f t="shared" si="2"/>
        <v>0</v>
      </c>
      <c r="H32" s="356"/>
      <c r="I32" s="344"/>
      <c r="J32" s="1813">
        <v>0</v>
      </c>
      <c r="K32" s="338"/>
      <c r="L32" s="527">
        <f>+EXHIBITA!R38</f>
        <v>0</v>
      </c>
      <c r="M32" s="338"/>
      <c r="N32" s="338">
        <f t="shared" si="3"/>
        <v>0</v>
      </c>
    </row>
    <row r="33" spans="1:35">
      <c r="A33" s="2749" t="s">
        <v>115</v>
      </c>
      <c r="B33" s="511" t="s">
        <v>21</v>
      </c>
      <c r="C33" s="1991">
        <v>170</v>
      </c>
      <c r="D33" s="338"/>
      <c r="E33" s="354">
        <f>+EXHIBITA!N40</f>
        <v>173.2</v>
      </c>
      <c r="F33" s="338"/>
      <c r="G33" s="338">
        <f t="shared" si="2"/>
        <v>3.2</v>
      </c>
      <c r="H33" s="356"/>
      <c r="I33" s="344"/>
      <c r="J33" s="1813">
        <v>0</v>
      </c>
      <c r="K33" s="338"/>
      <c r="L33" s="527">
        <f>+EXHIBITA!R40</f>
        <v>0</v>
      </c>
      <c r="M33" s="338"/>
      <c r="N33" s="338">
        <f t="shared" si="3"/>
        <v>0</v>
      </c>
    </row>
    <row r="34" spans="1:35">
      <c r="A34" s="2749" t="s">
        <v>48</v>
      </c>
      <c r="B34" s="511" t="s">
        <v>21</v>
      </c>
      <c r="C34" s="1813">
        <v>0</v>
      </c>
      <c r="D34" s="338"/>
      <c r="E34" s="527">
        <f>+EXHIBITA!N41</f>
        <v>0</v>
      </c>
      <c r="F34" s="338"/>
      <c r="G34" s="338">
        <f t="shared" si="2"/>
        <v>0</v>
      </c>
      <c r="H34" s="897"/>
      <c r="I34" s="321"/>
      <c r="J34" s="1704">
        <v>306</v>
      </c>
      <c r="K34" s="338"/>
      <c r="L34" s="338">
        <f>+EXHIBITA!R41</f>
        <v>295.7</v>
      </c>
      <c r="M34" s="338"/>
      <c r="N34" s="338">
        <f t="shared" si="3"/>
        <v>-10.3</v>
      </c>
    </row>
    <row r="35" spans="1:35">
      <c r="A35" s="2749" t="s">
        <v>118</v>
      </c>
      <c r="B35" s="511" t="s">
        <v>21</v>
      </c>
      <c r="C35" s="1991">
        <v>1959</v>
      </c>
      <c r="D35" s="338"/>
      <c r="E35" s="354">
        <f>-EXHIBITA!N50</f>
        <v>1946.8</v>
      </c>
      <c r="F35" s="338"/>
      <c r="G35" s="338">
        <f t="shared" si="2"/>
        <v>-12.2</v>
      </c>
      <c r="H35" s="356"/>
      <c r="I35" s="355"/>
      <c r="J35" s="1991">
        <v>78</v>
      </c>
      <c r="K35" s="338"/>
      <c r="L35" s="354">
        <f>-EXHIBITA!R50</f>
        <v>78.2</v>
      </c>
      <c r="M35" s="338"/>
      <c r="N35" s="338">
        <f t="shared" si="3"/>
        <v>0.2</v>
      </c>
    </row>
    <row r="36" spans="1:35" ht="18" customHeight="1">
      <c r="A36" s="530" t="s">
        <v>140</v>
      </c>
      <c r="B36" s="498" t="s">
        <v>21</v>
      </c>
      <c r="C36" s="595">
        <f>ROUND(SUM(C30:C35),1)</f>
        <v>2129</v>
      </c>
      <c r="D36" s="334"/>
      <c r="E36" s="595">
        <f>ROUND(SUM(E30:E35),1)</f>
        <v>2121.4</v>
      </c>
      <c r="F36" s="334"/>
      <c r="G36" s="333">
        <f>ROUND(SUM(E36-C36),1)</f>
        <v>-7.6</v>
      </c>
      <c r="H36" s="597"/>
      <c r="I36" s="353"/>
      <c r="J36" s="595">
        <f>ROUND(SUM(J30:J35),1)</f>
        <v>437</v>
      </c>
      <c r="K36" s="334"/>
      <c r="L36" s="595">
        <f>ROUND(SUM(L30:L35),1)</f>
        <v>442.5</v>
      </c>
      <c r="M36" s="334"/>
      <c r="N36" s="333">
        <f>ROUND(SUM(L36-J36),1)</f>
        <v>5.5</v>
      </c>
    </row>
    <row r="37" spans="1:35">
      <c r="A37" s="286"/>
      <c r="B37" s="511" t="s">
        <v>21</v>
      </c>
      <c r="C37" s="2032"/>
      <c r="D37" s="338"/>
      <c r="E37" s="370"/>
      <c r="F37" s="338"/>
      <c r="G37" s="370"/>
      <c r="H37" s="356"/>
      <c r="I37" s="321"/>
      <c r="J37" s="2032"/>
      <c r="K37" s="338"/>
      <c r="L37" s="370"/>
      <c r="M37" s="338"/>
      <c r="N37" s="370"/>
    </row>
    <row r="38" spans="1:35" ht="15.75">
      <c r="A38" s="284" t="s">
        <v>120</v>
      </c>
      <c r="B38" s="511"/>
      <c r="C38" s="1704"/>
      <c r="D38" s="338"/>
      <c r="E38" s="338"/>
      <c r="F38" s="338"/>
      <c r="G38" s="338"/>
      <c r="H38" s="356"/>
      <c r="I38" s="321"/>
      <c r="J38" s="1704"/>
      <c r="K38" s="338"/>
      <c r="L38" s="338"/>
      <c r="M38" s="338"/>
      <c r="N38" s="338"/>
    </row>
    <row r="39" spans="1:35" ht="15.75">
      <c r="A39" s="284" t="s">
        <v>121</v>
      </c>
      <c r="B39" s="511"/>
      <c r="C39" s="1704"/>
      <c r="D39" s="338"/>
      <c r="E39" s="338"/>
      <c r="F39" s="338"/>
      <c r="G39" s="338"/>
      <c r="H39" s="356"/>
      <c r="I39" s="321"/>
      <c r="J39" s="1704"/>
      <c r="K39" s="338"/>
      <c r="L39" s="338"/>
      <c r="M39" s="338"/>
      <c r="N39" s="338"/>
    </row>
    <row r="40" spans="1:35" ht="15.75">
      <c r="A40" s="530" t="s">
        <v>122</v>
      </c>
      <c r="B40" s="531" t="s">
        <v>21</v>
      </c>
      <c r="C40" s="353">
        <f>ROUND(SUM(C27)-SUM(C36),1)</f>
        <v>191</v>
      </c>
      <c r="D40" s="365"/>
      <c r="E40" s="353">
        <f>ROUND(SUM(E27)-SUM(E36),1)</f>
        <v>421.6</v>
      </c>
      <c r="F40" s="365"/>
      <c r="G40" s="353">
        <f>ROUND(E40-C40,1)</f>
        <v>230.6</v>
      </c>
      <c r="H40" s="597"/>
      <c r="I40" s="365"/>
      <c r="J40" s="353">
        <f>ROUND(SUM(J27)-SUM(J36),1)</f>
        <v>-4</v>
      </c>
      <c r="K40" s="365"/>
      <c r="L40" s="353">
        <f>ROUND(SUM(L27)-SUM(L36),1)</f>
        <v>11.3</v>
      </c>
      <c r="M40" s="365"/>
      <c r="N40" s="353">
        <f>ROUND(L40-J40,1)</f>
        <v>15.3</v>
      </c>
      <c r="O40" s="533"/>
    </row>
    <row r="41" spans="1:35" ht="15.75">
      <c r="B41" s="533"/>
      <c r="C41" s="1833"/>
      <c r="D41" s="1940"/>
      <c r="E41" s="902"/>
      <c r="F41" s="1940"/>
      <c r="G41" s="902"/>
      <c r="H41" s="597"/>
      <c r="I41" s="902"/>
      <c r="J41" s="1833"/>
      <c r="K41" s="1940"/>
      <c r="L41" s="902"/>
      <c r="M41" s="1940"/>
      <c r="N41" s="902"/>
    </row>
    <row r="42" spans="1:35" ht="15.75">
      <c r="A42" s="530" t="s">
        <v>123</v>
      </c>
      <c r="B42" s="536" t="s">
        <v>21</v>
      </c>
      <c r="C42" s="353">
        <v>65</v>
      </c>
      <c r="D42" s="1940"/>
      <c r="E42" s="353">
        <f>+EXHIBITA!N57</f>
        <v>65.099999999999994</v>
      </c>
      <c r="F42" s="1940"/>
      <c r="G42" s="362">
        <f>ROUND(SUM(E42-C42),1)</f>
        <v>0.1</v>
      </c>
      <c r="H42" s="597"/>
      <c r="I42" s="902"/>
      <c r="J42" s="353">
        <v>-629</v>
      </c>
      <c r="K42" s="1940"/>
      <c r="L42" s="353">
        <f>+EXHIBITA!R57</f>
        <v>-628.70000000000005</v>
      </c>
      <c r="M42" s="1940"/>
      <c r="N42" s="362">
        <f>ROUND(SUM(L42-J42),1)</f>
        <v>0.3</v>
      </c>
      <c r="O42" s="533"/>
      <c r="P42" s="533"/>
      <c r="Q42" s="533"/>
      <c r="R42" s="533"/>
      <c r="S42" s="533"/>
      <c r="T42" s="533"/>
      <c r="U42" s="533"/>
      <c r="V42" s="533"/>
      <c r="W42" s="533"/>
      <c r="X42" s="533"/>
      <c r="Y42" s="533"/>
      <c r="Z42" s="533"/>
      <c r="AA42" s="533"/>
      <c r="AB42" s="533"/>
      <c r="AC42" s="533"/>
      <c r="AD42" s="533"/>
      <c r="AE42" s="533"/>
      <c r="AF42" s="533"/>
      <c r="AG42" s="533"/>
      <c r="AH42" s="533"/>
      <c r="AI42" s="534"/>
    </row>
    <row r="43" spans="1:35" ht="16.5" thickBot="1">
      <c r="A43" s="530" t="s">
        <v>1601</v>
      </c>
      <c r="B43" s="537" t="s">
        <v>21</v>
      </c>
      <c r="C43" s="380">
        <f>ROUND(SUM(C40:C42),1)</f>
        <v>256</v>
      </c>
      <c r="D43" s="538"/>
      <c r="E43" s="380">
        <f>ROUND(SUM(E40:E42),1)</f>
        <v>486.7</v>
      </c>
      <c r="F43" s="538"/>
      <c r="G43" s="380">
        <f>ROUND(SUM(E43-C43),1)</f>
        <v>230.7</v>
      </c>
      <c r="H43" s="599"/>
      <c r="I43" s="538"/>
      <c r="J43" s="380">
        <f>ROUND(SUM(J40:J42),1)</f>
        <v>-633</v>
      </c>
      <c r="K43" s="538"/>
      <c r="L43" s="380">
        <f>ROUND(SUM(L40:L42),1)</f>
        <v>-617.4</v>
      </c>
      <c r="M43" s="538"/>
      <c r="N43" s="380">
        <f>ROUND(SUM(L43-J43),1)</f>
        <v>15.6</v>
      </c>
      <c r="O43" s="533"/>
      <c r="P43" s="533"/>
      <c r="Q43" s="533"/>
      <c r="R43" s="533"/>
      <c r="S43" s="533"/>
      <c r="T43" s="533"/>
      <c r="U43" s="533"/>
      <c r="V43" s="533"/>
      <c r="W43" s="533"/>
      <c r="X43" s="533"/>
      <c r="Y43" s="533"/>
      <c r="Z43" s="533"/>
      <c r="AA43" s="533"/>
      <c r="AB43" s="533"/>
      <c r="AC43" s="533"/>
      <c r="AD43" s="533"/>
      <c r="AE43" s="533"/>
      <c r="AF43" s="533"/>
      <c r="AG43" s="533"/>
      <c r="AH43" s="533"/>
      <c r="AI43" s="534"/>
    </row>
    <row r="44" spans="1:35" ht="15.75" thickTop="1">
      <c r="B44" s="533"/>
      <c r="H44" s="533"/>
      <c r="J44" s="1633"/>
      <c r="L44" s="566"/>
    </row>
    <row r="45" spans="1:35">
      <c r="A45" s="1596" t="s">
        <v>1738</v>
      </c>
      <c r="B45" s="533"/>
    </row>
    <row r="46" spans="1:35">
      <c r="A46" s="540"/>
      <c r="B46" s="533"/>
      <c r="L46" s="517"/>
      <c r="M46" s="512"/>
      <c r="N46" s="517"/>
      <c r="O46" s="512"/>
      <c r="P46" s="582"/>
    </row>
    <row r="47" spans="1:35">
      <c r="A47" s="541"/>
      <c r="B47" s="533"/>
    </row>
    <row r="48" spans="1:35">
      <c r="A48" s="540"/>
      <c r="B48" s="533"/>
    </row>
    <row r="49" spans="1:5">
      <c r="A49" s="540"/>
      <c r="B49" s="533"/>
    </row>
    <row r="50" spans="1:5">
      <c r="B50" s="533"/>
    </row>
    <row r="51" spans="1:5">
      <c r="B51" s="533"/>
    </row>
    <row r="54" spans="1:5">
      <c r="E54" s="566"/>
    </row>
  </sheetData>
  <mergeCells count="1">
    <mergeCell ref="A5:C5"/>
  </mergeCells>
  <pageMargins left="0.75" right="0.75" top="0.75" bottom="0.75" header="0.5" footer="0.25"/>
  <pageSetup scale="57" orientation="landscape" r:id="rId1"/>
  <headerFooter scaleWithDoc="0" alignWithMargins="0">
    <oddFooter>&amp;C&amp;8 10</oddFooter>
  </headerFooter>
  <ignoredErrors>
    <ignoredError sqref="A6" unlockedFormula="1"/>
  </ignoredErrors>
</worksheet>
</file>

<file path=xl/worksheets/sheet11.xml><?xml version="1.0" encoding="utf-8"?>
<worksheet xmlns="http://schemas.openxmlformats.org/spreadsheetml/2006/main" xmlns:r="http://schemas.openxmlformats.org/officeDocument/2006/relationships">
  <sheetPr transitionEntry="1" codeName="Sheet1">
    <pageSetUpPr fitToPage="1"/>
  </sheetPr>
  <dimension ref="A1:AL57"/>
  <sheetViews>
    <sheetView showGridLines="0" showOutlineSymbols="0" zoomScale="60" zoomScaleNormal="60" workbookViewId="0"/>
  </sheetViews>
  <sheetFormatPr defaultColWidth="9.6640625" defaultRowHeight="12.75"/>
  <cols>
    <col min="1" max="1" width="28.44140625" style="1906" customWidth="1"/>
    <col min="2" max="2" width="10.77734375" style="1906" customWidth="1"/>
    <col min="3" max="3" width="3.44140625" style="1906" customWidth="1"/>
    <col min="4" max="4" width="12.109375" style="1906" customWidth="1"/>
    <col min="5" max="5" width="1.6640625" style="1906" customWidth="1"/>
    <col min="6" max="6" width="12.109375" style="1906" customWidth="1"/>
    <col min="7" max="7" width="1.6640625" style="1906" customWidth="1"/>
    <col min="8" max="8" width="12.109375" style="1906" customWidth="1"/>
    <col min="9" max="9" width="1.6640625" style="1906" customWidth="1"/>
    <col min="10" max="10" width="12.109375" style="1906" customWidth="1"/>
    <col min="11" max="11" width="1.6640625" style="1906" customWidth="1"/>
    <col min="12" max="12" width="12.109375" style="1906" customWidth="1"/>
    <col min="13" max="13" width="1.6640625" style="1906" customWidth="1"/>
    <col min="14" max="14" width="12.109375" style="1906" customWidth="1"/>
    <col min="15" max="15" width="1.6640625" style="1906" customWidth="1"/>
    <col min="16" max="16" width="12.109375" style="1906" customWidth="1"/>
    <col min="17" max="17" width="1.6640625" style="1906" customWidth="1"/>
    <col min="18" max="18" width="12.109375" style="1906" customWidth="1"/>
    <col min="19" max="19" width="1.6640625" style="1906" customWidth="1"/>
    <col min="20" max="20" width="1" style="1906" customWidth="1"/>
    <col min="21" max="21" width="1.6640625" style="1906" customWidth="1"/>
    <col min="22" max="22" width="12.109375" style="1906" customWidth="1"/>
    <col min="23" max="23" width="1.6640625" style="1906" customWidth="1"/>
    <col min="24" max="24" width="12.109375" style="1906" customWidth="1"/>
    <col min="25" max="25" width="1.6640625" style="1906" customWidth="1"/>
    <col min="26" max="26" width="1" style="1906" customWidth="1"/>
    <col min="27" max="27" width="1.6640625" style="1906" customWidth="1"/>
    <col min="28" max="28" width="12.109375" style="1906" customWidth="1"/>
    <col min="29" max="29" width="1.6640625" style="1906" customWidth="1"/>
    <col min="30" max="30" width="12.109375" style="1906" customWidth="1"/>
    <col min="31" max="31" width="1.5546875" style="1906" customWidth="1"/>
    <col min="32" max="32" width="0.44140625" style="1906" customWidth="1"/>
    <col min="33" max="33" width="1.5546875" style="1906" customWidth="1"/>
    <col min="34" max="34" width="13.44140625" style="1906" customWidth="1"/>
    <col min="35" max="35" width="1.6640625" style="1906" customWidth="1"/>
    <col min="36" max="36" width="13.33203125" style="1906" customWidth="1"/>
    <col min="37" max="37" width="2.21875" style="1906" customWidth="1"/>
    <col min="38" max="38" width="1.6640625" style="1906" customWidth="1"/>
    <col min="39" max="16384" width="9.6640625" style="1906"/>
  </cols>
  <sheetData>
    <row r="1" spans="1:38" s="2915" customFormat="1" ht="15">
      <c r="A1" s="1720" t="s">
        <v>1805</v>
      </c>
    </row>
    <row r="2" spans="1:38" s="2269" customFormat="1">
      <c r="A2" s="2267"/>
      <c r="B2" s="2268"/>
      <c r="C2" s="2268"/>
      <c r="D2" s="2268"/>
      <c r="E2" s="2268"/>
      <c r="F2" s="2268"/>
      <c r="G2" s="2268"/>
      <c r="H2" s="2268"/>
      <c r="I2" s="2268"/>
      <c r="J2" s="2268"/>
      <c r="K2" s="2268"/>
      <c r="L2" s="2268"/>
      <c r="M2" s="2268"/>
      <c r="N2" s="2268"/>
      <c r="O2" s="2268"/>
      <c r="P2" s="2268"/>
      <c r="Q2" s="2268"/>
      <c r="R2" s="2268"/>
      <c r="S2" s="2268"/>
      <c r="T2" s="2268"/>
      <c r="U2" s="2268"/>
      <c r="V2" s="2268"/>
      <c r="W2" s="2268"/>
      <c r="X2" s="2268"/>
      <c r="Y2" s="2268"/>
      <c r="Z2" s="2268"/>
      <c r="AA2" s="2268"/>
      <c r="AB2" s="2268"/>
      <c r="AC2" s="2268"/>
      <c r="AD2" s="2268"/>
      <c r="AE2" s="2268"/>
      <c r="AF2" s="2268"/>
      <c r="AG2" s="2268"/>
      <c r="AH2" s="2268"/>
    </row>
    <row r="3" spans="1:38" ht="18">
      <c r="A3" s="1834" t="s">
        <v>0</v>
      </c>
      <c r="B3" s="1835"/>
      <c r="C3" s="1835"/>
      <c r="D3" s="1835"/>
      <c r="E3" s="1835"/>
      <c r="F3" s="1835"/>
      <c r="G3" s="1835"/>
      <c r="H3" s="1835"/>
      <c r="I3" s="1835"/>
      <c r="J3" s="1835"/>
      <c r="K3" s="1835"/>
      <c r="L3" s="1836"/>
      <c r="M3" s="1836"/>
      <c r="N3" s="1836"/>
      <c r="O3" s="1836"/>
      <c r="P3" s="1835"/>
      <c r="Q3" s="1835"/>
      <c r="R3" s="1835"/>
      <c r="S3" s="1836"/>
      <c r="T3" s="1835"/>
      <c r="U3" s="1836"/>
      <c r="V3" s="1836"/>
      <c r="W3" s="1836"/>
      <c r="X3" s="1836"/>
      <c r="Y3" s="1836"/>
      <c r="Z3" s="1836"/>
      <c r="AA3" s="1836"/>
      <c r="AB3" s="1836"/>
      <c r="AC3" s="1836"/>
      <c r="AD3" s="1836"/>
      <c r="AE3" s="1836"/>
      <c r="AF3" s="1835"/>
      <c r="AG3" s="1835"/>
      <c r="AH3" s="1905"/>
      <c r="AI3" s="1905"/>
    </row>
    <row r="4" spans="1:38" ht="18">
      <c r="A4" s="1837" t="s">
        <v>1</v>
      </c>
      <c r="B4" s="1835"/>
      <c r="C4" s="1835"/>
      <c r="D4" s="1835"/>
      <c r="E4" s="1835"/>
      <c r="F4" s="1835"/>
      <c r="G4" s="1835"/>
      <c r="H4" s="1835"/>
      <c r="I4" s="1835"/>
      <c r="J4" s="1835"/>
      <c r="K4" s="1835"/>
      <c r="L4" s="1836"/>
      <c r="M4" s="1836"/>
      <c r="N4" s="1836"/>
      <c r="O4" s="1836"/>
      <c r="P4" s="1835"/>
      <c r="Q4" s="1835"/>
      <c r="R4" s="1835"/>
      <c r="S4" s="1836"/>
      <c r="T4" s="1835"/>
      <c r="U4" s="1836"/>
      <c r="V4" s="1836"/>
      <c r="W4" s="1836"/>
      <c r="X4" s="1836"/>
      <c r="Y4" s="1836"/>
      <c r="Z4" s="1836"/>
      <c r="AA4" s="1836"/>
      <c r="AB4" s="1836"/>
      <c r="AC4" s="1836"/>
      <c r="AD4" s="1836"/>
      <c r="AE4" s="1836"/>
      <c r="AF4" s="1835"/>
      <c r="AG4" s="1835"/>
      <c r="AH4" s="1905"/>
      <c r="AI4" s="1905"/>
    </row>
    <row r="5" spans="1:38" ht="18">
      <c r="A5" s="1834" t="s">
        <v>1636</v>
      </c>
      <c r="B5" s="1835"/>
      <c r="C5" s="1835"/>
      <c r="D5" s="1835"/>
      <c r="E5" s="1835"/>
      <c r="F5" s="1835"/>
      <c r="G5" s="1835"/>
      <c r="H5" s="1836"/>
      <c r="I5" s="1836"/>
      <c r="J5" s="1836"/>
      <c r="K5" s="1835"/>
      <c r="L5" s="1836"/>
      <c r="M5" s="1836"/>
      <c r="N5" s="1836"/>
      <c r="O5" s="1836"/>
      <c r="P5" s="1835"/>
      <c r="Q5" s="1835"/>
      <c r="R5" s="1835"/>
      <c r="S5" s="1836"/>
      <c r="T5" s="1835"/>
      <c r="U5" s="1836"/>
      <c r="V5" s="1836"/>
      <c r="W5" s="1836"/>
      <c r="X5" s="1836"/>
      <c r="Y5" s="1836"/>
      <c r="Z5" s="1836"/>
      <c r="AA5" s="1836"/>
      <c r="AB5" s="1836"/>
      <c r="AC5" s="1836"/>
      <c r="AD5" s="1836"/>
      <c r="AE5" s="1836"/>
      <c r="AF5" s="1835"/>
      <c r="AG5" s="1835"/>
      <c r="AH5" s="1905"/>
      <c r="AI5" s="1905"/>
    </row>
    <row r="6" spans="1:38" ht="14.1" customHeight="1">
      <c r="A6" s="1834" t="s">
        <v>1590</v>
      </c>
      <c r="B6" s="1835"/>
      <c r="C6" s="1835"/>
      <c r="D6" s="1835"/>
      <c r="E6" s="1835"/>
      <c r="F6" s="1835"/>
      <c r="G6" s="1835"/>
      <c r="H6" s="1835"/>
      <c r="I6" s="1835"/>
      <c r="J6" s="1835"/>
      <c r="K6" s="1835"/>
      <c r="L6" s="1836"/>
      <c r="M6" s="1836"/>
      <c r="N6" s="1836"/>
      <c r="O6" s="1836"/>
      <c r="P6" s="1835"/>
      <c r="Q6" s="1835"/>
      <c r="R6" s="1835"/>
      <c r="S6" s="1836"/>
      <c r="T6" s="1835"/>
      <c r="U6" s="1836"/>
      <c r="V6" s="1836"/>
      <c r="W6" s="1836"/>
      <c r="X6" s="1836"/>
      <c r="Y6" s="1836"/>
      <c r="Z6" s="1836"/>
      <c r="AA6" s="1836"/>
      <c r="AB6" s="1836"/>
      <c r="AC6" s="1836"/>
      <c r="AD6" s="1836"/>
      <c r="AE6" s="1836"/>
      <c r="AF6" s="1835"/>
      <c r="AG6" s="1835"/>
      <c r="AH6" s="1905"/>
      <c r="AI6" s="1905"/>
    </row>
    <row r="7" spans="1:38" ht="18">
      <c r="A7" s="1835"/>
      <c r="B7" s="1835"/>
      <c r="C7" s="1835"/>
      <c r="D7" s="1835"/>
      <c r="E7" s="1835"/>
      <c r="F7" s="1835"/>
      <c r="G7" s="1835"/>
      <c r="H7" s="1835"/>
      <c r="I7" s="1835"/>
      <c r="J7" s="1835"/>
      <c r="K7" s="1835"/>
      <c r="L7" s="1836"/>
      <c r="M7" s="1836"/>
      <c r="N7" s="1836"/>
      <c r="O7" s="1836"/>
      <c r="P7" s="1836"/>
      <c r="Q7" s="1836"/>
      <c r="R7" s="1836"/>
      <c r="S7" s="1836"/>
      <c r="T7" s="1836"/>
      <c r="U7" s="1836"/>
      <c r="V7" s="1836"/>
      <c r="W7" s="1836"/>
      <c r="X7" s="1836"/>
      <c r="Y7" s="1836"/>
      <c r="Z7" s="1836"/>
      <c r="AA7" s="1836"/>
      <c r="AB7" s="1838"/>
      <c r="AC7" s="1838"/>
      <c r="AD7" s="1838"/>
      <c r="AE7" s="1838"/>
      <c r="AF7" s="1835"/>
      <c r="AG7" s="1835"/>
      <c r="AH7" s="1905"/>
      <c r="AI7" s="1905"/>
      <c r="AJ7" s="3032" t="s">
        <v>1637</v>
      </c>
    </row>
    <row r="8" spans="1:38" ht="15.75">
      <c r="A8" s="1839"/>
      <c r="B8" s="1839"/>
      <c r="C8" s="1839"/>
      <c r="D8" s="1839"/>
      <c r="E8" s="1839"/>
      <c r="F8" s="1839"/>
      <c r="G8" s="1839"/>
      <c r="H8" s="1839"/>
      <c r="I8" s="1839"/>
      <c r="J8" s="1839"/>
      <c r="K8" s="1839"/>
      <c r="L8" s="1840"/>
      <c r="M8" s="1840"/>
      <c r="N8" s="1840"/>
      <c r="O8" s="1840"/>
      <c r="P8" s="1840"/>
      <c r="Q8" s="1840"/>
      <c r="R8" s="1840"/>
      <c r="S8" s="1840"/>
      <c r="T8" s="1840"/>
      <c r="U8" s="1840"/>
      <c r="V8" s="1840"/>
      <c r="W8" s="1840"/>
      <c r="X8" s="1840"/>
      <c r="Y8" s="1840"/>
      <c r="Z8" s="1840"/>
      <c r="AA8" s="1840"/>
      <c r="AB8" s="1840"/>
      <c r="AC8" s="1840"/>
      <c r="AD8" s="1840"/>
      <c r="AE8" s="1840"/>
      <c r="AF8" s="1839"/>
      <c r="AG8" s="1839"/>
      <c r="AH8" s="1905"/>
      <c r="AI8" s="1905"/>
    </row>
    <row r="9" spans="1:38" ht="15.75">
      <c r="A9" s="1839"/>
      <c r="B9" s="1839"/>
      <c r="C9" s="1839"/>
      <c r="D9" s="1840"/>
      <c r="E9" s="1840"/>
      <c r="F9" s="1840"/>
      <c r="G9" s="1840"/>
      <c r="H9" s="1840"/>
      <c r="I9" s="1840"/>
      <c r="J9" s="1840"/>
      <c r="K9" s="1840"/>
      <c r="L9" s="1840"/>
      <c r="M9" s="1840"/>
      <c r="N9" s="1840"/>
      <c r="O9" s="1840"/>
      <c r="P9" s="1840"/>
      <c r="Q9" s="1840"/>
      <c r="R9" s="1840"/>
      <c r="S9" s="1840"/>
      <c r="T9" s="1840"/>
      <c r="U9" s="1840"/>
      <c r="V9" s="1841"/>
      <c r="W9" s="1841"/>
      <c r="X9" s="1841"/>
      <c r="Y9" s="1841"/>
      <c r="Z9" s="1841"/>
      <c r="AA9" s="1841"/>
      <c r="AB9" s="1841"/>
      <c r="AC9" s="1841"/>
      <c r="AD9" s="1841"/>
      <c r="AE9" s="1841"/>
      <c r="AF9" s="1840"/>
      <c r="AG9" s="1840"/>
      <c r="AH9" s="1907"/>
      <c r="AI9" s="1907"/>
    </row>
    <row r="10" spans="1:38" ht="3.95" customHeight="1">
      <c r="A10" s="1839"/>
      <c r="B10" s="1839"/>
      <c r="C10" s="1839"/>
      <c r="D10" s="1839"/>
      <c r="E10" s="1839"/>
      <c r="F10" s="1839"/>
      <c r="G10" s="1839"/>
      <c r="H10" s="1839"/>
      <c r="I10" s="1839"/>
      <c r="J10" s="1839"/>
      <c r="K10" s="1839"/>
      <c r="L10" s="1839"/>
      <c r="M10" s="1839"/>
      <c r="N10" s="1839"/>
      <c r="O10" s="1839"/>
      <c r="P10" s="1839"/>
      <c r="Q10" s="1839"/>
      <c r="R10" s="1839"/>
      <c r="S10" s="1839"/>
      <c r="T10" s="1607"/>
      <c r="U10" s="1607"/>
      <c r="V10" s="1839"/>
      <c r="W10" s="1839"/>
      <c r="X10" s="1839"/>
      <c r="Y10" s="1839"/>
      <c r="Z10" s="1839"/>
      <c r="AA10" s="1839"/>
      <c r="AB10" s="1839"/>
      <c r="AC10" s="1839"/>
      <c r="AD10" s="1839"/>
      <c r="AE10" s="1839"/>
      <c r="AF10" s="1839"/>
      <c r="AG10" s="1839"/>
      <c r="AH10" s="1905"/>
      <c r="AI10" s="1905"/>
    </row>
    <row r="11" spans="1:38" ht="15" customHeight="1">
      <c r="A11" s="1839"/>
      <c r="B11" s="1839"/>
      <c r="C11" s="1839"/>
      <c r="D11" s="1842" t="s">
        <v>4</v>
      </c>
      <c r="E11" s="1842"/>
      <c r="F11" s="1842"/>
      <c r="G11" s="1607"/>
      <c r="H11" s="1842" t="s">
        <v>70</v>
      </c>
      <c r="I11" s="1842"/>
      <c r="J11" s="1842"/>
      <c r="K11" s="1607"/>
      <c r="L11" s="1842" t="s">
        <v>6</v>
      </c>
      <c r="M11" s="1842"/>
      <c r="N11" s="1842"/>
      <c r="O11" s="1607"/>
      <c r="P11" s="1842" t="s">
        <v>146</v>
      </c>
      <c r="Q11" s="1842"/>
      <c r="R11" s="1842"/>
      <c r="S11" s="1839"/>
      <c r="T11" s="1607"/>
      <c r="U11" s="1607"/>
      <c r="V11" s="2250" t="s">
        <v>1638</v>
      </c>
      <c r="W11" s="1842"/>
      <c r="X11" s="1842"/>
      <c r="Y11" s="1842"/>
      <c r="Z11" s="2251"/>
      <c r="AA11" s="2251"/>
      <c r="AB11" s="1842"/>
      <c r="AC11" s="1842"/>
      <c r="AD11" s="1842"/>
      <c r="AE11" s="2252"/>
      <c r="AF11" s="2253"/>
      <c r="AG11" s="254"/>
      <c r="AH11" s="2250" t="s">
        <v>1639</v>
      </c>
      <c r="AI11" s="1842"/>
      <c r="AJ11" s="1842"/>
    </row>
    <row r="12" spans="1:38" ht="15.75">
      <c r="A12" s="1839"/>
      <c r="B12" s="1839"/>
      <c r="C12" s="1839"/>
      <c r="D12" s="2932" t="s">
        <v>11</v>
      </c>
      <c r="E12" s="2932"/>
      <c r="F12" s="2933" t="s">
        <v>1566</v>
      </c>
      <c r="G12" s="254"/>
      <c r="H12" s="2932" t="s">
        <v>11</v>
      </c>
      <c r="I12" s="2934"/>
      <c r="J12" s="2935" t="str">
        <f>F12</f>
        <v>1 MO. ENDED</v>
      </c>
      <c r="K12" s="254"/>
      <c r="L12" s="2932" t="s">
        <v>11</v>
      </c>
      <c r="M12" s="2936"/>
      <c r="N12" s="2935" t="str">
        <f>F12</f>
        <v>1 MO. ENDED</v>
      </c>
      <c r="O12" s="254"/>
      <c r="P12" s="2932" t="s">
        <v>11</v>
      </c>
      <c r="Q12" s="2934"/>
      <c r="R12" s="2935" t="str">
        <f>F12</f>
        <v>1 MO. ENDED</v>
      </c>
      <c r="S12" s="1840"/>
      <c r="T12" s="254"/>
      <c r="U12" s="254"/>
      <c r="V12" s="2932" t="s">
        <v>11</v>
      </c>
      <c r="W12" s="2932"/>
      <c r="X12" s="2932" t="str">
        <f>F12</f>
        <v>1 MO. ENDED</v>
      </c>
      <c r="Y12" s="2932"/>
      <c r="Z12" s="2937"/>
      <c r="AA12" s="2937"/>
      <c r="AB12" s="2932" t="s">
        <v>11</v>
      </c>
      <c r="AC12" s="2932"/>
      <c r="AD12" s="2935" t="str">
        <f>F12</f>
        <v>1 MO. ENDED</v>
      </c>
      <c r="AE12" s="2938"/>
      <c r="AF12" s="2937"/>
      <c r="AG12" s="2939"/>
      <c r="AH12" s="2940" t="s">
        <v>12</v>
      </c>
      <c r="AI12" s="2941"/>
      <c r="AJ12" s="2940" t="s">
        <v>13</v>
      </c>
      <c r="AK12" s="2767"/>
      <c r="AL12" s="1905"/>
    </row>
    <row r="13" spans="1:38" ht="15.75">
      <c r="A13" s="1839"/>
      <c r="B13" s="1839"/>
      <c r="C13" s="1839"/>
      <c r="D13" s="2942" t="s">
        <v>1558</v>
      </c>
      <c r="E13" s="2943"/>
      <c r="F13" s="2942" t="s">
        <v>1559</v>
      </c>
      <c r="G13" s="1840"/>
      <c r="H13" s="2944" t="str">
        <f>D13</f>
        <v>APR. 2014</v>
      </c>
      <c r="I13" s="2943"/>
      <c r="J13" s="2944" t="str">
        <f>F13</f>
        <v>APR. 30, 2014</v>
      </c>
      <c r="K13" s="1840"/>
      <c r="L13" s="2944" t="str">
        <f>D13</f>
        <v>APR. 2014</v>
      </c>
      <c r="M13" s="2943"/>
      <c r="N13" s="2944" t="str">
        <f>F13</f>
        <v>APR. 30, 2014</v>
      </c>
      <c r="O13" s="1840"/>
      <c r="P13" s="2944" t="str">
        <f>D13</f>
        <v>APR. 2014</v>
      </c>
      <c r="Q13" s="2943"/>
      <c r="R13" s="2944" t="str">
        <f>F13</f>
        <v>APR. 30, 2014</v>
      </c>
      <c r="S13" s="1840"/>
      <c r="T13" s="254"/>
      <c r="U13" s="254"/>
      <c r="V13" s="2945" t="str">
        <f>D13</f>
        <v>APR. 2014</v>
      </c>
      <c r="W13" s="2946"/>
      <c r="X13" s="2945" t="str">
        <f>F13</f>
        <v>APR. 30, 2014</v>
      </c>
      <c r="Y13" s="2946"/>
      <c r="Z13" s="2917"/>
      <c r="AA13" s="2917"/>
      <c r="AB13" s="2947" t="s">
        <v>1560</v>
      </c>
      <c r="AC13" s="2948"/>
      <c r="AD13" s="2947" t="s">
        <v>1561</v>
      </c>
      <c r="AE13" s="2948"/>
      <c r="AF13" s="2917"/>
      <c r="AG13" s="2946"/>
      <c r="AH13" s="2942" t="s">
        <v>18</v>
      </c>
      <c r="AI13" s="2943"/>
      <c r="AJ13" s="2942" t="s">
        <v>19</v>
      </c>
      <c r="AK13" s="2767"/>
      <c r="AL13" s="2768"/>
    </row>
    <row r="14" spans="1:38" ht="15">
      <c r="A14" s="1839"/>
      <c r="B14" s="1839"/>
      <c r="C14" s="1839"/>
      <c r="D14" s="1607"/>
      <c r="E14" s="1607"/>
      <c r="F14" s="1607"/>
      <c r="G14" s="1839"/>
      <c r="H14" s="1607"/>
      <c r="I14" s="1607"/>
      <c r="J14" s="1607"/>
      <c r="K14" s="1839"/>
      <c r="L14" s="1607"/>
      <c r="M14" s="1607"/>
      <c r="N14" s="1607"/>
      <c r="O14" s="1839"/>
      <c r="P14" s="1607"/>
      <c r="Q14" s="1607"/>
      <c r="R14" s="1607"/>
      <c r="S14" s="1839"/>
      <c r="T14" s="1844"/>
      <c r="U14" s="1844"/>
      <c r="V14" s="1845"/>
      <c r="W14" s="1607"/>
      <c r="X14" s="1845"/>
      <c r="Y14" s="1607"/>
      <c r="Z14" s="1846"/>
      <c r="AA14" s="1607"/>
      <c r="AB14" s="1845"/>
      <c r="AC14" s="1607"/>
      <c r="AD14" s="1845"/>
      <c r="AE14" s="1607"/>
      <c r="AF14" s="2254"/>
      <c r="AG14" s="1607"/>
      <c r="AH14" s="1722"/>
      <c r="AI14" s="1722"/>
      <c r="AJ14" s="1908"/>
      <c r="AK14" s="1905"/>
      <c r="AL14" s="1905"/>
    </row>
    <row r="15" spans="1:38" ht="18" customHeight="1">
      <c r="A15" s="1847" t="s">
        <v>1640</v>
      </c>
      <c r="B15" s="1848"/>
      <c r="C15" s="1848"/>
      <c r="D15" s="1839"/>
      <c r="E15" s="1839"/>
      <c r="F15" s="1839"/>
      <c r="G15" s="1839"/>
      <c r="H15" s="1839"/>
      <c r="I15" s="1839"/>
      <c r="J15" s="1839"/>
      <c r="K15" s="1839"/>
      <c r="L15" s="1839"/>
      <c r="M15" s="1839"/>
      <c r="N15" s="1839"/>
      <c r="O15" s="1839"/>
      <c r="P15" s="1839"/>
      <c r="Q15" s="1839"/>
      <c r="R15" s="1839"/>
      <c r="S15" s="1839"/>
      <c r="T15" s="1844"/>
      <c r="U15" s="1844"/>
      <c r="V15" s="1839"/>
      <c r="W15" s="1839"/>
      <c r="X15" s="1839"/>
      <c r="Y15" s="1839"/>
      <c r="Z15" s="1846"/>
      <c r="AA15" s="1607"/>
      <c r="AB15" s="1839"/>
      <c r="AC15" s="1839"/>
      <c r="AD15" s="1839"/>
      <c r="AE15" s="1839"/>
      <c r="AF15" s="2254"/>
      <c r="AG15" s="1839"/>
      <c r="AH15" s="1720"/>
      <c r="AI15" s="1720"/>
      <c r="AJ15" s="1908"/>
      <c r="AK15" s="1905"/>
      <c r="AL15" s="1905"/>
    </row>
    <row r="16" spans="1:38" ht="18" customHeight="1">
      <c r="A16" s="1848" t="s">
        <v>1641</v>
      </c>
      <c r="B16" s="1848"/>
      <c r="C16" s="1721"/>
      <c r="D16" s="1849">
        <v>2760.5</v>
      </c>
      <c r="E16" s="1850"/>
      <c r="F16" s="1849">
        <v>2760.5</v>
      </c>
      <c r="G16" s="1850"/>
      <c r="H16" s="1851">
        <v>0</v>
      </c>
      <c r="I16" s="1850"/>
      <c r="J16" s="1851">
        <v>0</v>
      </c>
      <c r="K16" s="1850"/>
      <c r="L16" s="1851">
        <v>0</v>
      </c>
      <c r="M16" s="1850"/>
      <c r="N16" s="1851">
        <v>0</v>
      </c>
      <c r="O16" s="1850"/>
      <c r="P16" s="1851">
        <v>0</v>
      </c>
      <c r="Q16" s="1850"/>
      <c r="R16" s="1851">
        <v>0</v>
      </c>
      <c r="S16" s="1852"/>
      <c r="T16" s="1853"/>
      <c r="U16" s="1854"/>
      <c r="V16" s="1855">
        <f>ROUND(SUM(D16)+SUM(H16)+SUM(L16)+SUM(P16),1)</f>
        <v>2760.5</v>
      </c>
      <c r="W16" s="1850"/>
      <c r="X16" s="1855">
        <f>ROUND(SUM(F16)+SUM(J16)+SUM(N16)+SUM(R16),1)</f>
        <v>2760.5</v>
      </c>
      <c r="Y16" s="1856"/>
      <c r="Z16" s="1857"/>
      <c r="AA16" s="1850"/>
      <c r="AB16" s="1858">
        <v>2502.6</v>
      </c>
      <c r="AC16" s="1850"/>
      <c r="AD16" s="1858">
        <v>2502.6</v>
      </c>
      <c r="AE16" s="1858"/>
      <c r="AF16" s="2255"/>
      <c r="AG16" s="1856"/>
      <c r="AH16" s="1909">
        <f>ROUND(SUM(X16)-SUM(AD16),1)</f>
        <v>257.89999999999998</v>
      </c>
      <c r="AI16" s="1617"/>
      <c r="AJ16" s="1910">
        <f>ROUND(AH16/AD16,3)</f>
        <v>0.10299999999999999</v>
      </c>
      <c r="AK16" s="2285"/>
      <c r="AL16" s="1905"/>
    </row>
    <row r="17" spans="1:38" ht="18" customHeight="1">
      <c r="A17" s="1859" t="s">
        <v>1799</v>
      </c>
      <c r="B17" s="1848"/>
      <c r="C17" s="1860"/>
      <c r="D17" s="1622">
        <v>4040.4</v>
      </c>
      <c r="E17" s="1621"/>
      <c r="F17" s="1622">
        <v>4040.4</v>
      </c>
      <c r="G17" s="1621"/>
      <c r="H17" s="1626">
        <v>0</v>
      </c>
      <c r="I17" s="1861"/>
      <c r="J17" s="1862">
        <v>0</v>
      </c>
      <c r="K17" s="1621"/>
      <c r="L17" s="1626">
        <v>0</v>
      </c>
      <c r="M17" s="1861"/>
      <c r="N17" s="1627">
        <v>0</v>
      </c>
      <c r="O17" s="1621"/>
      <c r="P17" s="1626">
        <v>0</v>
      </c>
      <c r="Q17" s="1861"/>
      <c r="R17" s="1627">
        <v>0</v>
      </c>
      <c r="S17" s="1621"/>
      <c r="T17" s="1863"/>
      <c r="U17" s="1863"/>
      <c r="V17" s="1864">
        <f t="shared" ref="V17:V20" si="0">ROUND(SUM(D17)+SUM(H17)+SUM(L17)+SUM(P17),1)</f>
        <v>4040.4</v>
      </c>
      <c r="W17" s="1623"/>
      <c r="X17" s="1864">
        <f t="shared" ref="X17:X20" si="1">ROUND(SUM(F17)+SUM(J17)+SUM(N17)+SUM(R17),1)</f>
        <v>4040.4</v>
      </c>
      <c r="Y17" s="1865"/>
      <c r="Z17" s="1866"/>
      <c r="AA17" s="1600"/>
      <c r="AB17" s="1861">
        <v>5828.8</v>
      </c>
      <c r="AC17" s="1599"/>
      <c r="AD17" s="1861">
        <v>5828.8</v>
      </c>
      <c r="AE17" s="1861"/>
      <c r="AF17" s="2256"/>
      <c r="AG17" s="1865"/>
      <c r="AH17" s="1874">
        <f t="shared" ref="AH17:AH20" si="2">ROUND(SUM(X17)-SUM(AD17),1)</f>
        <v>-1788.4</v>
      </c>
      <c r="AI17" s="1911"/>
      <c r="AJ17" s="1912">
        <f t="shared" ref="AJ17:AJ21" si="3">ROUND(AH17/AD17,3)</f>
        <v>-0.307</v>
      </c>
      <c r="AK17" s="2285"/>
      <c r="AL17" s="1905"/>
    </row>
    <row r="18" spans="1:38" ht="18" customHeight="1">
      <c r="A18" s="1848" t="s">
        <v>1642</v>
      </c>
      <c r="B18" s="1848" t="s">
        <v>21</v>
      </c>
      <c r="C18" s="1848"/>
      <c r="D18" s="1622">
        <v>1433.5</v>
      </c>
      <c r="E18" s="1621"/>
      <c r="F18" s="1622">
        <v>1433.5</v>
      </c>
      <c r="G18" s="1621"/>
      <c r="H18" s="1626">
        <v>0</v>
      </c>
      <c r="I18" s="1861"/>
      <c r="J18" s="1862">
        <v>0</v>
      </c>
      <c r="K18" s="1621"/>
      <c r="L18" s="1626">
        <v>0</v>
      </c>
      <c r="M18" s="1861"/>
      <c r="N18" s="1627">
        <v>0</v>
      </c>
      <c r="O18" s="1621"/>
      <c r="P18" s="1626">
        <v>0</v>
      </c>
      <c r="Q18" s="1861"/>
      <c r="R18" s="1627">
        <v>0</v>
      </c>
      <c r="S18" s="1621"/>
      <c r="T18" s="1863"/>
      <c r="U18" s="1863"/>
      <c r="V18" s="1864">
        <f t="shared" si="0"/>
        <v>1433.5</v>
      </c>
      <c r="W18" s="1623"/>
      <c r="X18" s="1864">
        <f t="shared" si="1"/>
        <v>1433.5</v>
      </c>
      <c r="Y18" s="1865"/>
      <c r="Z18" s="1866"/>
      <c r="AA18" s="1600"/>
      <c r="AB18" s="1861">
        <v>1474</v>
      </c>
      <c r="AC18" s="1599"/>
      <c r="AD18" s="1861">
        <v>1474</v>
      </c>
      <c r="AE18" s="1861"/>
      <c r="AF18" s="2256"/>
      <c r="AG18" s="1865"/>
      <c r="AH18" s="1874">
        <f t="shared" si="2"/>
        <v>-40.5</v>
      </c>
      <c r="AI18" s="1911"/>
      <c r="AJ18" s="1912">
        <f t="shared" si="3"/>
        <v>-2.7E-2</v>
      </c>
      <c r="AK18" s="2285"/>
      <c r="AL18" s="1905"/>
    </row>
    <row r="19" spans="1:38" ht="18" customHeight="1">
      <c r="A19" s="1859" t="s">
        <v>1643</v>
      </c>
      <c r="B19" s="1848"/>
      <c r="C19" s="1848"/>
      <c r="D19" s="1622">
        <v>-124.1</v>
      </c>
      <c r="E19" s="1621"/>
      <c r="F19" s="1622">
        <v>-124.1</v>
      </c>
      <c r="G19" s="1621"/>
      <c r="H19" s="1626">
        <v>0</v>
      </c>
      <c r="I19" s="1861"/>
      <c r="J19" s="1862">
        <v>0</v>
      </c>
      <c r="K19" s="1621"/>
      <c r="L19" s="1626">
        <v>0</v>
      </c>
      <c r="M19" s="1861"/>
      <c r="N19" s="1627">
        <v>0</v>
      </c>
      <c r="O19" s="1621"/>
      <c r="P19" s="1626">
        <v>0</v>
      </c>
      <c r="Q19" s="1861"/>
      <c r="R19" s="1627">
        <v>0</v>
      </c>
      <c r="S19" s="1621"/>
      <c r="T19" s="1863"/>
      <c r="U19" s="1863"/>
      <c r="V19" s="1864">
        <f t="shared" si="0"/>
        <v>-124.1</v>
      </c>
      <c r="W19" s="1623"/>
      <c r="X19" s="1864">
        <f t="shared" si="1"/>
        <v>-124.1</v>
      </c>
      <c r="Y19" s="1865"/>
      <c r="Z19" s="1866"/>
      <c r="AA19" s="1600"/>
      <c r="AB19" s="1867">
        <v>-137.80000000000001</v>
      </c>
      <c r="AC19" s="1599"/>
      <c r="AD19" s="1861">
        <v>-137.80000000000001</v>
      </c>
      <c r="AE19" s="1861"/>
      <c r="AF19" s="2256"/>
      <c r="AG19" s="1865"/>
      <c r="AH19" s="1874">
        <f>-ROUND(SUM(X19)-SUM(AD19),1)</f>
        <v>-13.7</v>
      </c>
      <c r="AI19" s="1911"/>
      <c r="AJ19" s="1912">
        <f>-ROUND(AH19/AD19,3)</f>
        <v>-9.9000000000000005E-2</v>
      </c>
      <c r="AK19" s="2285"/>
      <c r="AL19" s="1905"/>
    </row>
    <row r="20" spans="1:38" ht="18" customHeight="1">
      <c r="A20" s="1859" t="s">
        <v>1644</v>
      </c>
      <c r="B20" s="1848" t="s">
        <v>21</v>
      </c>
      <c r="C20" s="1848"/>
      <c r="D20" s="1622">
        <v>112.2</v>
      </c>
      <c r="E20" s="1621"/>
      <c r="F20" s="2257">
        <v>112.2</v>
      </c>
      <c r="G20" s="1621"/>
      <c r="H20" s="1626">
        <v>0</v>
      </c>
      <c r="I20" s="1861"/>
      <c r="J20" s="1862">
        <v>0</v>
      </c>
      <c r="K20" s="1621"/>
      <c r="L20" s="1626">
        <v>0</v>
      </c>
      <c r="M20" s="1861"/>
      <c r="N20" s="1627">
        <v>0</v>
      </c>
      <c r="O20" s="1621"/>
      <c r="P20" s="1626">
        <v>0</v>
      </c>
      <c r="Q20" s="1861"/>
      <c r="R20" s="1627">
        <v>0</v>
      </c>
      <c r="S20" s="1621"/>
      <c r="T20" s="1863"/>
      <c r="U20" s="1863"/>
      <c r="V20" s="1864">
        <f t="shared" si="0"/>
        <v>112.2</v>
      </c>
      <c r="W20" s="1623"/>
      <c r="X20" s="1864">
        <f t="shared" si="1"/>
        <v>112.2</v>
      </c>
      <c r="Y20" s="1865"/>
      <c r="Z20" s="1866"/>
      <c r="AA20" s="1600"/>
      <c r="AB20" s="1861">
        <v>106.7</v>
      </c>
      <c r="AC20" s="1599"/>
      <c r="AD20" s="1861">
        <v>106.7</v>
      </c>
      <c r="AE20" s="1861"/>
      <c r="AF20" s="2256"/>
      <c r="AG20" s="1865"/>
      <c r="AH20" s="2258">
        <f t="shared" si="2"/>
        <v>5.5</v>
      </c>
      <c r="AI20" s="1911"/>
      <c r="AJ20" s="2769">
        <f t="shared" si="3"/>
        <v>5.1999999999999998E-2</v>
      </c>
      <c r="AK20" s="2285"/>
      <c r="AL20" s="1905"/>
    </row>
    <row r="21" spans="1:38" s="2279" customFormat="1" ht="18" customHeight="1">
      <c r="A21" s="1847" t="s">
        <v>1645</v>
      </c>
      <c r="B21" s="1847"/>
      <c r="C21" s="1847"/>
      <c r="D21" s="2951">
        <f>ROUND(SUM(D16:D20),1)</f>
        <v>8222.5</v>
      </c>
      <c r="E21" s="225"/>
      <c r="F21" s="2951">
        <f>ROUND(SUM(F16:F20),1)</f>
        <v>8222.5</v>
      </c>
      <c r="G21" s="223"/>
      <c r="H21" s="2951">
        <f>ROUND(SUM(H16:H20),1)</f>
        <v>0</v>
      </c>
      <c r="I21" s="1878"/>
      <c r="J21" s="2951">
        <f>ROUND(SUM(J16:J20),1)</f>
        <v>0</v>
      </c>
      <c r="K21" s="223"/>
      <c r="L21" s="2951">
        <f>ROUND(SUM(L16:L20),1)</f>
        <v>0</v>
      </c>
      <c r="M21" s="1878"/>
      <c r="N21" s="2951">
        <f>ROUND(SUM(N16:N20),1)</f>
        <v>0</v>
      </c>
      <c r="O21" s="223"/>
      <c r="P21" s="2951">
        <f>ROUND(SUM(P16:P20),1)</f>
        <v>0</v>
      </c>
      <c r="Q21" s="1878"/>
      <c r="R21" s="2951">
        <f>ROUND(SUM(R16:R20),1)</f>
        <v>0</v>
      </c>
      <c r="S21" s="223"/>
      <c r="T21" s="1881"/>
      <c r="U21" s="1881"/>
      <c r="V21" s="1882">
        <f>ROUND(SUM(V16:V20),1)</f>
        <v>8222.5</v>
      </c>
      <c r="W21" s="225"/>
      <c r="X21" s="1882">
        <f>ROUND(SUM(X16:X20),1)</f>
        <v>8222.5</v>
      </c>
      <c r="Y21" s="2261"/>
      <c r="Z21" s="1883"/>
      <c r="AA21" s="225"/>
      <c r="AB21" s="1882">
        <f>ROUND(SUM(AB16:AB20),1)</f>
        <v>9774.2999999999993</v>
      </c>
      <c r="AC21" s="223"/>
      <c r="AD21" s="1882">
        <f>ROUND(SUM(AD16:AD20),1)</f>
        <v>9774.2999999999993</v>
      </c>
      <c r="AE21" s="2263"/>
      <c r="AF21" s="2260"/>
      <c r="AG21" s="2261"/>
      <c r="AH21" s="2952">
        <f>ROUND(SUM(X21)-SUM(AD21),1)</f>
        <v>-1551.8</v>
      </c>
      <c r="AI21" s="28"/>
      <c r="AJ21" s="2953">
        <f t="shared" si="3"/>
        <v>-0.159</v>
      </c>
      <c r="AK21" s="2774"/>
      <c r="AL21" s="2775"/>
    </row>
    <row r="22" spans="1:38" ht="18" customHeight="1">
      <c r="A22" s="1859" t="s">
        <v>1646</v>
      </c>
      <c r="B22" s="1848"/>
      <c r="C22" s="1848"/>
      <c r="D22" s="1871">
        <v>0</v>
      </c>
      <c r="E22" s="1861"/>
      <c r="F22" s="1622">
        <v>0</v>
      </c>
      <c r="G22" s="1599"/>
      <c r="H22" s="1622">
        <v>0</v>
      </c>
      <c r="I22" s="1861"/>
      <c r="J22" s="1872">
        <v>0</v>
      </c>
      <c r="K22" s="1599"/>
      <c r="L22" s="1868">
        <v>0</v>
      </c>
      <c r="M22" s="1861"/>
      <c r="N22" s="1869">
        <v>0</v>
      </c>
      <c r="O22" s="1599"/>
      <c r="P22" s="1868">
        <v>0</v>
      </c>
      <c r="Q22" s="1861"/>
      <c r="R22" s="1869">
        <v>0</v>
      </c>
      <c r="S22" s="1599"/>
      <c r="T22" s="1870"/>
      <c r="U22" s="1870"/>
      <c r="V22" s="1868">
        <v>0</v>
      </c>
      <c r="W22" s="1600"/>
      <c r="X22" s="1868">
        <v>0</v>
      </c>
      <c r="Y22" s="1865"/>
      <c r="Z22" s="1866"/>
      <c r="AA22" s="1600"/>
      <c r="AB22" s="1873">
        <v>0</v>
      </c>
      <c r="AC22" s="1600"/>
      <c r="AD22" s="1873">
        <v>0</v>
      </c>
      <c r="AE22" s="1625"/>
      <c r="AF22" s="2256"/>
      <c r="AG22" s="1865"/>
      <c r="AH22" s="1862">
        <f t="shared" ref="AH22:AH23" si="4">ROUND(SUM(X22)-SUM(AD22),1)</f>
        <v>0</v>
      </c>
      <c r="AI22" s="1911"/>
      <c r="AJ22" s="45">
        <f>ROUND(IF(AD22=0,0,AH22/(AD22)),3)</f>
        <v>0</v>
      </c>
      <c r="AK22" s="2770"/>
      <c r="AL22" s="1905"/>
    </row>
    <row r="23" spans="1:38" ht="18" customHeight="1">
      <c r="A23" s="1859" t="s">
        <v>1647</v>
      </c>
      <c r="B23" s="1848"/>
      <c r="C23" s="1848"/>
      <c r="D23" s="1622">
        <v>-1338.3</v>
      </c>
      <c r="E23" s="1621"/>
      <c r="F23" s="1622">
        <v>-1338.3</v>
      </c>
      <c r="G23" s="1599"/>
      <c r="H23" s="1626">
        <v>0</v>
      </c>
      <c r="I23" s="1861"/>
      <c r="J23" s="1862">
        <v>0</v>
      </c>
      <c r="K23" s="1599"/>
      <c r="L23" s="1874">
        <v>1338.3</v>
      </c>
      <c r="M23" s="1861"/>
      <c r="N23" s="1874">
        <v>1338.3</v>
      </c>
      <c r="O23" s="1599"/>
      <c r="P23" s="1626">
        <v>0</v>
      </c>
      <c r="Q23" s="1861"/>
      <c r="R23" s="1627">
        <v>0</v>
      </c>
      <c r="S23" s="1599"/>
      <c r="T23" s="1870"/>
      <c r="U23" s="1870"/>
      <c r="V23" s="1626">
        <v>0</v>
      </c>
      <c r="W23" s="1600"/>
      <c r="X23" s="1626">
        <v>0</v>
      </c>
      <c r="Y23" s="1865"/>
      <c r="Z23" s="1866"/>
      <c r="AA23" s="1600"/>
      <c r="AB23" s="1871">
        <v>0</v>
      </c>
      <c r="AC23" s="1600"/>
      <c r="AD23" s="1871">
        <v>0</v>
      </c>
      <c r="AE23" s="1625"/>
      <c r="AF23" s="2256"/>
      <c r="AG23" s="1865"/>
      <c r="AH23" s="1862">
        <f t="shared" si="4"/>
        <v>0</v>
      </c>
      <c r="AI23" s="1911"/>
      <c r="AJ23" s="45">
        <f>ROUND(IF(AD23=0,0,AH23/(AD23)),3)</f>
        <v>0</v>
      </c>
      <c r="AK23" s="2770"/>
      <c r="AL23" s="1905"/>
    </row>
    <row r="24" spans="1:38" ht="18" customHeight="1">
      <c r="A24" s="1848" t="s">
        <v>1648</v>
      </c>
      <c r="B24" s="1848"/>
      <c r="C24" s="1848"/>
      <c r="D24" s="1622">
        <v>-2869.2</v>
      </c>
      <c r="E24" s="1623"/>
      <c r="F24" s="1622">
        <v>-2869.2</v>
      </c>
      <c r="G24" s="1621"/>
      <c r="H24" s="1626">
        <v>0</v>
      </c>
      <c r="I24" s="1861"/>
      <c r="J24" s="1862">
        <v>0</v>
      </c>
      <c r="K24" s="1621"/>
      <c r="L24" s="1626">
        <v>0</v>
      </c>
      <c r="M24" s="1861"/>
      <c r="N24" s="1627">
        <v>0</v>
      </c>
      <c r="O24" s="1621"/>
      <c r="P24" s="1626">
        <v>0</v>
      </c>
      <c r="Q24" s="1861"/>
      <c r="R24" s="1627">
        <v>0</v>
      </c>
      <c r="S24" s="1621"/>
      <c r="T24" s="1863"/>
      <c r="U24" s="1863"/>
      <c r="V24" s="1864">
        <f>ROUND(SUM(D24)+SUM(H24)+SUM(L24)+SUM(P24),1)</f>
        <v>-2869.2</v>
      </c>
      <c r="W24" s="1623"/>
      <c r="X24" s="1864">
        <f>ROUND(SUM(F24)+SUM(J24)+SUM(N24)+SUM(R24),1)</f>
        <v>-2869.2</v>
      </c>
      <c r="Y24" s="1865"/>
      <c r="Z24" s="1866"/>
      <c r="AA24" s="1600"/>
      <c r="AB24" s="1867">
        <v>-3117.1</v>
      </c>
      <c r="AC24" s="1599"/>
      <c r="AD24" s="1867">
        <v>-3117.1</v>
      </c>
      <c r="AE24" s="1861"/>
      <c r="AF24" s="2256"/>
      <c r="AG24" s="1865"/>
      <c r="AH24" s="1874">
        <f>-ROUND(SUM(X24)-SUM(AD24),1)</f>
        <v>-247.9</v>
      </c>
      <c r="AI24" s="1911"/>
      <c r="AJ24" s="2259">
        <f>-ROUND(AH24/AD24,3)</f>
        <v>-0.08</v>
      </c>
      <c r="AK24" s="2285"/>
      <c r="AL24" s="1905"/>
    </row>
    <row r="25" spans="1:38" ht="18" customHeight="1">
      <c r="A25" s="1875" t="s">
        <v>1649</v>
      </c>
      <c r="B25" s="1848"/>
      <c r="C25" s="1848"/>
      <c r="D25" s="1876">
        <f>ROUND(SUM(D21:D24),1)</f>
        <v>4015</v>
      </c>
      <c r="E25" s="225"/>
      <c r="F25" s="1876">
        <f>ROUND(SUM(F21:F24),1)</f>
        <v>4015</v>
      </c>
      <c r="G25" s="223"/>
      <c r="H25" s="1876">
        <f>ROUND(SUM(H21:H24),1)</f>
        <v>0</v>
      </c>
      <c r="I25" s="1878"/>
      <c r="J25" s="1876">
        <f>ROUND(SUM(J21:J24),1)</f>
        <v>0</v>
      </c>
      <c r="K25" s="223"/>
      <c r="L25" s="1876">
        <f>ROUND(SUM(L21:L24),1)</f>
        <v>1338.3</v>
      </c>
      <c r="M25" s="1878"/>
      <c r="N25" s="1876">
        <f>ROUND(SUM(N21:N24),1)</f>
        <v>1338.3</v>
      </c>
      <c r="O25" s="223"/>
      <c r="P25" s="1876">
        <f>ROUND(SUM(P21:P24),1)</f>
        <v>0</v>
      </c>
      <c r="Q25" s="1878"/>
      <c r="R25" s="1876">
        <f>ROUND(SUM(R21:R24),1)</f>
        <v>0</v>
      </c>
      <c r="S25" s="223"/>
      <c r="T25" s="1881"/>
      <c r="U25" s="1881"/>
      <c r="V25" s="1882">
        <f>ROUND(SUM(V21:V24),1)</f>
        <v>5353.3</v>
      </c>
      <c r="W25" s="225"/>
      <c r="X25" s="1882">
        <f>ROUND(SUM(X21:X24),1)</f>
        <v>5353.3</v>
      </c>
      <c r="Y25" s="2771"/>
      <c r="Z25" s="1883"/>
      <c r="AA25" s="225"/>
      <c r="AB25" s="1882">
        <f>ROUND(SUM(AB21:AB24),1)</f>
        <v>6657.2</v>
      </c>
      <c r="AC25" s="223"/>
      <c r="AD25" s="1882">
        <f>ROUND(SUM(AD21:AD24),1)</f>
        <v>6657.2</v>
      </c>
      <c r="AE25" s="225" t="s">
        <v>21</v>
      </c>
      <c r="AF25" s="2260"/>
      <c r="AG25" s="2261"/>
      <c r="AH25" s="2772">
        <f>ROUND(SUM(X25)-SUM(AD25),1)</f>
        <v>-1303.9000000000001</v>
      </c>
      <c r="AI25" s="28"/>
      <c r="AJ25" s="2773">
        <f t="shared" ref="AJ25" si="5">ROUND(AH25/AD25,3)</f>
        <v>-0.19600000000000001</v>
      </c>
      <c r="AK25" s="2774"/>
      <c r="AL25" s="2775"/>
    </row>
    <row r="26" spans="1:38" ht="18" customHeight="1">
      <c r="A26" s="1848"/>
      <c r="B26" s="1848"/>
      <c r="C26" s="1848"/>
      <c r="D26" s="1884"/>
      <c r="E26" s="1600"/>
      <c r="F26" s="1885"/>
      <c r="G26" s="1599"/>
      <c r="H26" s="1884"/>
      <c r="I26" s="1623"/>
      <c r="J26" s="1886"/>
      <c r="K26" s="1599"/>
      <c r="L26" s="1884"/>
      <c r="M26" s="1623"/>
      <c r="N26" s="1886"/>
      <c r="O26" s="1599"/>
      <c r="P26" s="1884"/>
      <c r="Q26" s="1623"/>
      <c r="R26" s="1886"/>
      <c r="S26" s="1599"/>
      <c r="T26" s="1870"/>
      <c r="U26" s="1870"/>
      <c r="V26" s="1885"/>
      <c r="W26" s="1600"/>
      <c r="X26" s="1885"/>
      <c r="Y26" s="1600"/>
      <c r="Z26" s="1866"/>
      <c r="AA26" s="1600"/>
      <c r="AB26" s="1884"/>
      <c r="AC26" s="1599"/>
      <c r="AD26" s="1886"/>
      <c r="AE26" s="1623"/>
      <c r="AF26" s="2256"/>
      <c r="AG26" s="1600"/>
      <c r="AH26" s="1623"/>
      <c r="AI26" s="1617"/>
      <c r="AJ26" s="1914"/>
      <c r="AK26" s="2770"/>
      <c r="AL26" s="1905"/>
    </row>
    <row r="27" spans="1:38" ht="18" customHeight="1">
      <c r="A27" s="1875" t="s">
        <v>1682</v>
      </c>
      <c r="B27" s="1848"/>
      <c r="C27" s="1860"/>
      <c r="D27" s="1622"/>
      <c r="E27" s="1599"/>
      <c r="F27" s="1599"/>
      <c r="G27" s="1599"/>
      <c r="H27" s="1622"/>
      <c r="I27" s="1621"/>
      <c r="J27" s="1621"/>
      <c r="K27" s="1599"/>
      <c r="L27" s="1622"/>
      <c r="M27" s="1621"/>
      <c r="N27" s="1621"/>
      <c r="O27" s="1599"/>
      <c r="P27" s="1622"/>
      <c r="Q27" s="1621"/>
      <c r="R27" s="1621"/>
      <c r="S27" s="1599"/>
      <c r="T27" s="1870"/>
      <c r="U27" s="1870"/>
      <c r="V27" s="1600"/>
      <c r="W27" s="1600"/>
      <c r="X27" s="1599"/>
      <c r="Y27" s="1599"/>
      <c r="Z27" s="1866"/>
      <c r="AA27" s="1600"/>
      <c r="AB27" s="1622"/>
      <c r="AC27" s="1599"/>
      <c r="AD27" s="1621"/>
      <c r="AE27" s="1621"/>
      <c r="AF27" s="2256"/>
      <c r="AG27" s="1599"/>
      <c r="AH27" s="1621"/>
      <c r="AI27" s="1618"/>
      <c r="AJ27" s="1914"/>
      <c r="AK27" s="2770"/>
      <c r="AL27" s="1905"/>
    </row>
    <row r="28" spans="1:38" ht="18" customHeight="1">
      <c r="A28" s="1848" t="s">
        <v>1650</v>
      </c>
      <c r="B28" s="1848"/>
      <c r="C28" s="1848"/>
      <c r="D28" s="1622">
        <v>453.6</v>
      </c>
      <c r="E28" s="1621"/>
      <c r="F28" s="1622">
        <v>453.6</v>
      </c>
      <c r="G28" s="1599"/>
      <c r="H28" s="1622">
        <v>101.2</v>
      </c>
      <c r="I28" s="1621"/>
      <c r="J28" s="1622">
        <v>101.2</v>
      </c>
      <c r="K28" s="1599"/>
      <c r="L28" s="1874">
        <v>431.7</v>
      </c>
      <c r="M28" s="1861"/>
      <c r="N28" s="1874">
        <v>431.7</v>
      </c>
      <c r="O28" s="1621"/>
      <c r="P28" s="1626">
        <v>0</v>
      </c>
      <c r="Q28" s="1861"/>
      <c r="R28" s="1627">
        <v>0</v>
      </c>
      <c r="S28" s="1599"/>
      <c r="T28" s="1870"/>
      <c r="U28" s="1870"/>
      <c r="V28" s="1864">
        <f>ROUND(SUM(D28)+SUM(H28)+SUM(L28)+SUM(P28),1)</f>
        <v>986.5</v>
      </c>
      <c r="W28" s="1600"/>
      <c r="X28" s="1864">
        <f>ROUND(SUM(F28)+SUM(J28)+SUM(N28)+SUM(R28),1)</f>
        <v>986.5</v>
      </c>
      <c r="Y28" s="1599"/>
      <c r="Z28" s="1866"/>
      <c r="AA28" s="1600"/>
      <c r="AB28" s="1861">
        <v>944.1</v>
      </c>
      <c r="AC28" s="1599"/>
      <c r="AD28" s="1861">
        <v>944.1</v>
      </c>
      <c r="AE28" s="1861"/>
      <c r="AF28" s="2262"/>
      <c r="AG28" s="1599"/>
      <c r="AH28" s="1622">
        <f t="shared" ref="AH28:AH34" si="6">ROUND(SUM(X28)-SUM(AD28),1)</f>
        <v>42.4</v>
      </c>
      <c r="AI28" s="1911"/>
      <c r="AJ28" s="1912">
        <f>ROUND(AH28/AD28,3)</f>
        <v>4.4999999999999998E-2</v>
      </c>
      <c r="AK28" s="2285"/>
      <c r="AL28" s="1905"/>
    </row>
    <row r="29" spans="1:38" ht="18" customHeight="1">
      <c r="A29" s="1859" t="s">
        <v>1651</v>
      </c>
      <c r="B29" s="1848"/>
      <c r="C29" s="1887"/>
      <c r="D29" s="1626">
        <v>0</v>
      </c>
      <c r="E29" s="1864"/>
      <c r="F29" s="1627">
        <v>0</v>
      </c>
      <c r="G29" s="1599"/>
      <c r="H29" s="1622">
        <v>1.7</v>
      </c>
      <c r="I29" s="1861"/>
      <c r="J29" s="1622">
        <v>1.7</v>
      </c>
      <c r="K29" s="1599"/>
      <c r="L29" s="1626">
        <v>0</v>
      </c>
      <c r="M29" s="1861"/>
      <c r="N29" s="1627">
        <v>0</v>
      </c>
      <c r="O29" s="1621"/>
      <c r="P29" s="1871">
        <v>2.2999999999999998</v>
      </c>
      <c r="Q29" s="1621"/>
      <c r="R29" s="1871">
        <v>2.2999999999999998</v>
      </c>
      <c r="S29" s="1599"/>
      <c r="T29" s="1870"/>
      <c r="U29" s="1870"/>
      <c r="V29" s="1864">
        <f t="shared" ref="V29:V34" si="7">ROUND(SUM(D29)+SUM(H29)+SUM(L29)+SUM(P29),1)</f>
        <v>4</v>
      </c>
      <c r="W29" s="1600"/>
      <c r="X29" s="1864">
        <f t="shared" ref="X29:X34" si="8">ROUND(SUM(F29)+SUM(J29)+SUM(N29)+SUM(R29),1)</f>
        <v>4</v>
      </c>
      <c r="Y29" s="1865"/>
      <c r="Z29" s="1866"/>
      <c r="AA29" s="1600"/>
      <c r="AB29" s="1888">
        <v>2.2000000000000002</v>
      </c>
      <c r="AC29" s="1599"/>
      <c r="AD29" s="1861">
        <v>2.2000000000000002</v>
      </c>
      <c r="AE29" s="1861"/>
      <c r="AF29" s="2256"/>
      <c r="AG29" s="1865"/>
      <c r="AH29" s="1874">
        <f t="shared" si="6"/>
        <v>1.8</v>
      </c>
      <c r="AI29" s="1915"/>
      <c r="AJ29" s="1912">
        <f t="shared" ref="AJ29:AJ35" si="9">ROUND(AH29/AD29,3)</f>
        <v>0.81799999999999995</v>
      </c>
      <c r="AK29" s="2285"/>
      <c r="AL29" s="1905"/>
    </row>
    <row r="30" spans="1:38" ht="18" customHeight="1">
      <c r="A30" s="1848" t="s">
        <v>1652</v>
      </c>
      <c r="B30" s="1848"/>
      <c r="C30" s="1848"/>
      <c r="D30" s="1622">
        <v>33.5</v>
      </c>
      <c r="E30" s="1621"/>
      <c r="F30" s="1622">
        <v>33.5</v>
      </c>
      <c r="G30" s="1599"/>
      <c r="H30" s="1622">
        <v>86.2</v>
      </c>
      <c r="I30" s="1861"/>
      <c r="J30" s="1872">
        <v>86.2</v>
      </c>
      <c r="K30" s="1599"/>
      <c r="L30" s="1626">
        <v>0</v>
      </c>
      <c r="M30" s="1861"/>
      <c r="N30" s="1627">
        <v>0</v>
      </c>
      <c r="O30" s="1621"/>
      <c r="P30" s="1626">
        <v>0</v>
      </c>
      <c r="Q30" s="1861"/>
      <c r="R30" s="1627">
        <v>0</v>
      </c>
      <c r="S30" s="1599"/>
      <c r="T30" s="1870"/>
      <c r="U30" s="1870"/>
      <c r="V30" s="1864">
        <f t="shared" si="7"/>
        <v>119.7</v>
      </c>
      <c r="W30" s="1600"/>
      <c r="X30" s="1864">
        <f t="shared" si="8"/>
        <v>119.7</v>
      </c>
      <c r="Y30" s="1865"/>
      <c r="Z30" s="1866"/>
      <c r="AA30" s="1600"/>
      <c r="AB30" s="1867">
        <v>123</v>
      </c>
      <c r="AC30" s="1599"/>
      <c r="AD30" s="1867">
        <v>123</v>
      </c>
      <c r="AE30" s="1867"/>
      <c r="AF30" s="2256"/>
      <c r="AG30" s="1865"/>
      <c r="AH30" s="1874">
        <f t="shared" si="6"/>
        <v>-3.3</v>
      </c>
      <c r="AI30" s="1911"/>
      <c r="AJ30" s="1912">
        <f t="shared" si="9"/>
        <v>-2.7E-2</v>
      </c>
      <c r="AK30" s="2285"/>
      <c r="AL30" s="1905"/>
    </row>
    <row r="31" spans="1:38" ht="18" customHeight="1">
      <c r="A31" s="1848" t="s">
        <v>1653</v>
      </c>
      <c r="B31" s="1848"/>
      <c r="C31" s="1848"/>
      <c r="D31" s="1626">
        <v>0</v>
      </c>
      <c r="E31" s="1864"/>
      <c r="F31" s="1627">
        <v>0</v>
      </c>
      <c r="G31" s="1599"/>
      <c r="H31" s="1622">
        <v>8.4</v>
      </c>
      <c r="I31" s="1861"/>
      <c r="J31" s="1874">
        <v>8.4</v>
      </c>
      <c r="K31" s="1599"/>
      <c r="L31" s="1626">
        <v>0</v>
      </c>
      <c r="M31" s="1861"/>
      <c r="N31" s="1627">
        <v>0</v>
      </c>
      <c r="O31" s="1621"/>
      <c r="P31" s="1622">
        <v>32.6</v>
      </c>
      <c r="Q31" s="1861"/>
      <c r="R31" s="1874">
        <v>32.6</v>
      </c>
      <c r="S31" s="1599"/>
      <c r="T31" s="1870"/>
      <c r="U31" s="1870"/>
      <c r="V31" s="1864">
        <f t="shared" si="7"/>
        <v>41</v>
      </c>
      <c r="W31" s="1600"/>
      <c r="X31" s="1864">
        <f t="shared" si="8"/>
        <v>41</v>
      </c>
      <c r="Y31" s="1599"/>
      <c r="Z31" s="1866"/>
      <c r="AA31" s="1600"/>
      <c r="AB31" s="1867">
        <v>34.6</v>
      </c>
      <c r="AC31" s="1599"/>
      <c r="AD31" s="1867">
        <v>34.6</v>
      </c>
      <c r="AE31" s="1861"/>
      <c r="AF31" s="2256"/>
      <c r="AG31" s="1599"/>
      <c r="AH31" s="1874">
        <f t="shared" si="6"/>
        <v>6.4</v>
      </c>
      <c r="AI31" s="1618"/>
      <c r="AJ31" s="1912">
        <f t="shared" si="9"/>
        <v>0.185</v>
      </c>
      <c r="AK31" s="2285"/>
      <c r="AL31" s="1905"/>
    </row>
    <row r="32" spans="1:38" ht="18" customHeight="1">
      <c r="A32" s="1848" t="s">
        <v>1654</v>
      </c>
      <c r="B32" s="1848"/>
      <c r="C32" s="1848"/>
      <c r="D32" s="1622">
        <v>19.399999999999999</v>
      </c>
      <c r="E32" s="1621"/>
      <c r="F32" s="1622">
        <v>19.399999999999999</v>
      </c>
      <c r="G32" s="1599"/>
      <c r="H32" s="1626">
        <v>0</v>
      </c>
      <c r="I32" s="1861"/>
      <c r="J32" s="1862">
        <v>0</v>
      </c>
      <c r="K32" s="1599"/>
      <c r="L32" s="1626">
        <v>0</v>
      </c>
      <c r="M32" s="1861"/>
      <c r="N32" s="1627">
        <v>0</v>
      </c>
      <c r="O32" s="1621"/>
      <c r="P32" s="1626">
        <v>0</v>
      </c>
      <c r="Q32" s="1861"/>
      <c r="R32" s="1627">
        <v>0</v>
      </c>
      <c r="S32" s="1599"/>
      <c r="T32" s="1870"/>
      <c r="U32" s="1870"/>
      <c r="V32" s="1864">
        <f t="shared" si="7"/>
        <v>19.399999999999999</v>
      </c>
      <c r="W32" s="1600"/>
      <c r="X32" s="1864">
        <f t="shared" si="8"/>
        <v>19.399999999999999</v>
      </c>
      <c r="Y32" s="1865"/>
      <c r="Z32" s="1866"/>
      <c r="AA32" s="1600"/>
      <c r="AB32" s="1867">
        <v>17.8</v>
      </c>
      <c r="AC32" s="1599"/>
      <c r="AD32" s="1867">
        <v>17.8</v>
      </c>
      <c r="AE32" s="1861"/>
      <c r="AF32" s="2256"/>
      <c r="AG32" s="1865"/>
      <c r="AH32" s="1874">
        <f t="shared" si="6"/>
        <v>1.6</v>
      </c>
      <c r="AI32" s="1911"/>
      <c r="AJ32" s="1912">
        <f t="shared" si="9"/>
        <v>0.09</v>
      </c>
      <c r="AK32" s="2285"/>
      <c r="AL32" s="1905"/>
    </row>
    <row r="33" spans="1:38" ht="18" customHeight="1">
      <c r="A33" s="1848" t="s">
        <v>1655</v>
      </c>
      <c r="B33" s="1848"/>
      <c r="C33" s="1848"/>
      <c r="D33" s="1626">
        <v>0</v>
      </c>
      <c r="E33" s="1864"/>
      <c r="F33" s="1627">
        <v>0</v>
      </c>
      <c r="G33" s="1599"/>
      <c r="H33" s="1626">
        <v>0</v>
      </c>
      <c r="I33" s="1861"/>
      <c r="J33" s="1862">
        <v>0</v>
      </c>
      <c r="K33" s="1599"/>
      <c r="L33" s="1626">
        <v>0</v>
      </c>
      <c r="M33" s="1861"/>
      <c r="N33" s="1627">
        <v>0</v>
      </c>
      <c r="O33" s="1599"/>
      <c r="P33" s="1622">
        <v>12.9</v>
      </c>
      <c r="Q33" s="1861"/>
      <c r="R33" s="1874">
        <v>12.9</v>
      </c>
      <c r="S33" s="1599"/>
      <c r="T33" s="1870"/>
      <c r="U33" s="1870"/>
      <c r="V33" s="1864">
        <f t="shared" si="7"/>
        <v>12.9</v>
      </c>
      <c r="W33" s="1600"/>
      <c r="X33" s="1864">
        <f t="shared" si="8"/>
        <v>12.9</v>
      </c>
      <c r="Y33" s="1865"/>
      <c r="Z33" s="1866"/>
      <c r="AA33" s="1600"/>
      <c r="AB33" s="1867">
        <v>12.9</v>
      </c>
      <c r="AC33" s="1599"/>
      <c r="AD33" s="1867">
        <v>12.9</v>
      </c>
      <c r="AE33" s="1867"/>
      <c r="AF33" s="2256"/>
      <c r="AG33" s="1865"/>
      <c r="AH33" s="1862">
        <f t="shared" si="6"/>
        <v>0</v>
      </c>
      <c r="AI33" s="1915"/>
      <c r="AJ33" s="1912">
        <f t="shared" si="9"/>
        <v>0</v>
      </c>
      <c r="AK33" s="2285"/>
      <c r="AL33" s="1905"/>
    </row>
    <row r="34" spans="1:38" ht="18" customHeight="1">
      <c r="A34" s="1859" t="s">
        <v>1656</v>
      </c>
      <c r="B34" s="1848"/>
      <c r="C34" s="1848"/>
      <c r="D34" s="1626">
        <v>0</v>
      </c>
      <c r="E34" s="1623"/>
      <c r="F34" s="1626">
        <v>0</v>
      </c>
      <c r="G34" s="1599"/>
      <c r="H34" s="1889">
        <v>20.9</v>
      </c>
      <c r="I34" s="1861"/>
      <c r="J34" s="1874">
        <v>20.9</v>
      </c>
      <c r="K34" s="1599"/>
      <c r="L34" s="1626">
        <v>0</v>
      </c>
      <c r="M34" s="1861"/>
      <c r="N34" s="1627">
        <v>0</v>
      </c>
      <c r="O34" s="1599"/>
      <c r="P34" s="1626">
        <v>0</v>
      </c>
      <c r="Q34" s="1623"/>
      <c r="R34" s="1627">
        <v>0</v>
      </c>
      <c r="S34" s="1599"/>
      <c r="T34" s="1870"/>
      <c r="U34" s="1870"/>
      <c r="V34" s="1864">
        <f t="shared" si="7"/>
        <v>20.9</v>
      </c>
      <c r="W34" s="1600"/>
      <c r="X34" s="1864">
        <f t="shared" si="8"/>
        <v>20.9</v>
      </c>
      <c r="Y34" s="2776"/>
      <c r="Z34" s="1866"/>
      <c r="AA34" s="1600"/>
      <c r="AB34" s="1867">
        <v>19.899999999999999</v>
      </c>
      <c r="AC34" s="1599"/>
      <c r="AD34" s="1867">
        <v>19.899999999999999</v>
      </c>
      <c r="AE34" s="1867"/>
      <c r="AF34" s="2262"/>
      <c r="AG34" s="1865"/>
      <c r="AH34" s="2258">
        <f t="shared" si="6"/>
        <v>1</v>
      </c>
      <c r="AI34" s="1911"/>
      <c r="AJ34" s="2259">
        <f t="shared" si="9"/>
        <v>0.05</v>
      </c>
      <c r="AK34" s="2285"/>
      <c r="AL34" s="1905"/>
    </row>
    <row r="35" spans="1:38" ht="18" customHeight="1">
      <c r="A35" s="1847" t="s">
        <v>1657</v>
      </c>
      <c r="B35" s="1848"/>
      <c r="C35" s="1848"/>
      <c r="D35" s="1876">
        <f>ROUND(SUM(D28:D34),1)</f>
        <v>506.5</v>
      </c>
      <c r="E35" s="225"/>
      <c r="F35" s="1890">
        <f>ROUND(SUM(F28:F34),1)</f>
        <v>506.5</v>
      </c>
      <c r="G35" s="223"/>
      <c r="H35" s="1876">
        <f>ROUND(SUM(H28:H34),1)</f>
        <v>218.4</v>
      </c>
      <c r="I35" s="69"/>
      <c r="J35" s="1876">
        <f>ROUND(SUM(J28:J34),1)</f>
        <v>218.4</v>
      </c>
      <c r="K35" s="223"/>
      <c r="L35" s="1876">
        <f>ROUND(SUM(L28:L34),1)</f>
        <v>431.7</v>
      </c>
      <c r="M35" s="69"/>
      <c r="N35" s="1876">
        <f>ROUND(SUM(N28:N34),1)</f>
        <v>431.7</v>
      </c>
      <c r="O35" s="223"/>
      <c r="P35" s="1876">
        <f>ROUND(SUM(P28:P34),1)</f>
        <v>47.8</v>
      </c>
      <c r="Q35" s="69"/>
      <c r="R35" s="1890">
        <f>ROUND(SUM(R28:R34),1)</f>
        <v>47.8</v>
      </c>
      <c r="S35" s="223"/>
      <c r="T35" s="1881"/>
      <c r="U35" s="1881"/>
      <c r="V35" s="1877">
        <f>ROUND(SUM(V28:V34),1)</f>
        <v>1204.4000000000001</v>
      </c>
      <c r="W35" s="225"/>
      <c r="X35" s="1877">
        <f>ROUND(SUM(X28:X34),1)</f>
        <v>1204.4000000000001</v>
      </c>
      <c r="Y35" s="2777"/>
      <c r="Z35" s="1883"/>
      <c r="AA35" s="225"/>
      <c r="AB35" s="1877">
        <f>ROUND(SUM(AB28:AB34),1)</f>
        <v>1154.5</v>
      </c>
      <c r="AC35" s="223"/>
      <c r="AD35" s="1877">
        <f>ROUND(SUM(AD28:AD34),1)</f>
        <v>1154.5</v>
      </c>
      <c r="AE35" s="69"/>
      <c r="AF35" s="2260"/>
      <c r="AG35" s="225"/>
      <c r="AH35" s="2772">
        <f>ROUND(SUM(X35)-SUM(AD35),1)</f>
        <v>49.9</v>
      </c>
      <c r="AI35" s="18"/>
      <c r="AJ35" s="2773">
        <f t="shared" si="9"/>
        <v>4.2999999999999997E-2</v>
      </c>
      <c r="AK35" s="2774"/>
      <c r="AL35" s="2775"/>
    </row>
    <row r="36" spans="1:38" ht="18" customHeight="1">
      <c r="A36" s="1848"/>
      <c r="B36" s="1848"/>
      <c r="C36" s="1848"/>
      <c r="D36" s="1884"/>
      <c r="E36" s="1600"/>
      <c r="F36" s="1885"/>
      <c r="G36" s="1599"/>
      <c r="H36" s="1884"/>
      <c r="I36" s="1623"/>
      <c r="J36" s="1886"/>
      <c r="K36" s="1599"/>
      <c r="L36" s="1884"/>
      <c r="M36" s="1623"/>
      <c r="N36" s="1886"/>
      <c r="O36" s="1599"/>
      <c r="P36" s="1884"/>
      <c r="Q36" s="1623"/>
      <c r="R36" s="1886"/>
      <c r="S36" s="1599"/>
      <c r="T36" s="1870"/>
      <c r="U36" s="1870"/>
      <c r="V36" s="1885"/>
      <c r="W36" s="1600"/>
      <c r="X36" s="1885"/>
      <c r="Y36" s="1600"/>
      <c r="Z36" s="1866"/>
      <c r="AA36" s="1600"/>
      <c r="AB36" s="1884"/>
      <c r="AC36" s="1599"/>
      <c r="AD36" s="1886"/>
      <c r="AE36" s="1623"/>
      <c r="AF36" s="2256"/>
      <c r="AG36" s="1600"/>
      <c r="AH36" s="1623"/>
      <c r="AI36" s="1617"/>
      <c r="AJ36" s="1914"/>
      <c r="AK36" s="2770"/>
      <c r="AL36" s="1905"/>
    </row>
    <row r="37" spans="1:38" ht="18" customHeight="1">
      <c r="A37" s="1847" t="s">
        <v>1658</v>
      </c>
      <c r="B37" s="1848"/>
      <c r="C37" s="1848"/>
      <c r="D37" s="1622"/>
      <c r="E37" s="1599"/>
      <c r="F37" s="1599"/>
      <c r="G37" s="1599"/>
      <c r="H37" s="1622"/>
      <c r="I37" s="1621"/>
      <c r="J37" s="1621"/>
      <c r="K37" s="1599"/>
      <c r="L37" s="1622"/>
      <c r="M37" s="1621"/>
      <c r="N37" s="1621"/>
      <c r="O37" s="1599"/>
      <c r="P37" s="1622"/>
      <c r="Q37" s="1621"/>
      <c r="R37" s="1621"/>
      <c r="S37" s="1599"/>
      <c r="T37" s="1870"/>
      <c r="U37" s="1870"/>
      <c r="V37" s="1600"/>
      <c r="W37" s="1600"/>
      <c r="X37" s="1599"/>
      <c r="Y37" s="1599"/>
      <c r="Z37" s="1866"/>
      <c r="AA37" s="1600"/>
      <c r="AB37" s="1620"/>
      <c r="AC37" s="1599"/>
      <c r="AD37" s="1620"/>
      <c r="AE37" s="1621"/>
      <c r="AF37" s="2256"/>
      <c r="AG37" s="1599"/>
      <c r="AH37" s="1622"/>
      <c r="AI37" s="1618"/>
      <c r="AJ37" s="1912"/>
      <c r="AK37" s="2770"/>
      <c r="AL37" s="1905"/>
    </row>
    <row r="38" spans="1:38" ht="18" customHeight="1">
      <c r="A38" s="1848" t="s">
        <v>1659</v>
      </c>
      <c r="B38" s="1848"/>
      <c r="C38" s="1848"/>
      <c r="D38" s="1622">
        <v>118</v>
      </c>
      <c r="E38" s="1621"/>
      <c r="F38" s="1622">
        <v>118</v>
      </c>
      <c r="G38" s="1599"/>
      <c r="H38" s="1622">
        <v>20.7</v>
      </c>
      <c r="I38" s="1621"/>
      <c r="J38" s="1622">
        <v>20.7</v>
      </c>
      <c r="K38" s="1621"/>
      <c r="L38" s="1626">
        <v>0</v>
      </c>
      <c r="M38" s="1861"/>
      <c r="N38" s="1627">
        <v>0</v>
      </c>
      <c r="O38" s="1621"/>
      <c r="P38" s="1626">
        <v>0</v>
      </c>
      <c r="Q38" s="1861"/>
      <c r="R38" s="1627">
        <v>0</v>
      </c>
      <c r="S38" s="1599"/>
      <c r="T38" s="1870"/>
      <c r="U38" s="1870"/>
      <c r="V38" s="1864">
        <f>ROUND(SUM(D38)+SUM(H38)+SUM(L38)+SUM(P38),1)</f>
        <v>138.69999999999999</v>
      </c>
      <c r="W38" s="1600"/>
      <c r="X38" s="1864">
        <f>ROUND(SUM(F38)+SUM(J38)+SUM(N38)+SUM(R38),1)</f>
        <v>138.69999999999999</v>
      </c>
      <c r="Y38" s="1599"/>
      <c r="Z38" s="1866"/>
      <c r="AA38" s="1600"/>
      <c r="AB38" s="1867">
        <v>374.9</v>
      </c>
      <c r="AC38" s="1599"/>
      <c r="AD38" s="1867">
        <v>374.9</v>
      </c>
      <c r="AE38" s="1861"/>
      <c r="AF38" s="2262"/>
      <c r="AG38" s="1599"/>
      <c r="AH38" s="1874">
        <f t="shared" ref="AH38:AH42" si="10">ROUND(SUM(X38)-SUM(AD38),1)</f>
        <v>-236.2</v>
      </c>
      <c r="AI38" s="1911"/>
      <c r="AJ38" s="1912">
        <f t="shared" ref="AJ38:AJ43" si="11">ROUND(AH38/AD38,3)</f>
        <v>-0.63</v>
      </c>
      <c r="AK38" s="2285"/>
      <c r="AL38" s="1905"/>
    </row>
    <row r="39" spans="1:38" ht="18" customHeight="1">
      <c r="A39" s="1848" t="s">
        <v>1660</v>
      </c>
      <c r="B39" s="1848"/>
      <c r="C39" s="1848"/>
      <c r="D39" s="1889">
        <v>1.3</v>
      </c>
      <c r="E39" s="1621"/>
      <c r="F39" s="1622">
        <v>1.3</v>
      </c>
      <c r="G39" s="1599"/>
      <c r="H39" s="1889">
        <v>0.3</v>
      </c>
      <c r="I39" s="1621"/>
      <c r="J39" s="1622">
        <v>0.3</v>
      </c>
      <c r="K39" s="1621"/>
      <c r="L39" s="1626">
        <v>0</v>
      </c>
      <c r="M39" s="1861"/>
      <c r="N39" s="1627">
        <v>0</v>
      </c>
      <c r="O39" s="1621"/>
      <c r="P39" s="1622">
        <v>0.1</v>
      </c>
      <c r="Q39" s="1861"/>
      <c r="R39" s="1874">
        <v>0.1</v>
      </c>
      <c r="S39" s="1599"/>
      <c r="T39" s="1870"/>
      <c r="U39" s="1870"/>
      <c r="V39" s="1864">
        <f t="shared" ref="V39:V42" si="12">ROUND(SUM(D39)+SUM(H39)+SUM(L39)+SUM(P39),1)</f>
        <v>1.7</v>
      </c>
      <c r="W39" s="1600"/>
      <c r="X39" s="1864">
        <f t="shared" ref="X39:X42" si="13">ROUND(SUM(F39)+SUM(J39)+SUM(N39)+SUM(R39),1)</f>
        <v>1.7</v>
      </c>
      <c r="Y39" s="1599"/>
      <c r="Z39" s="1866"/>
      <c r="AA39" s="1600"/>
      <c r="AB39" s="1867">
        <v>5.0999999999999996</v>
      </c>
      <c r="AC39" s="1599"/>
      <c r="AD39" s="1867">
        <v>5.0999999999999996</v>
      </c>
      <c r="AE39" s="1861"/>
      <c r="AF39" s="2262"/>
      <c r="AG39" s="1599"/>
      <c r="AH39" s="1874">
        <f t="shared" si="10"/>
        <v>-3.4</v>
      </c>
      <c r="AI39" s="1911"/>
      <c r="AJ39" s="1912">
        <f t="shared" si="11"/>
        <v>-0.66700000000000004</v>
      </c>
      <c r="AK39" s="2285"/>
      <c r="AL39" s="1905"/>
    </row>
    <row r="40" spans="1:38" ht="18" customHeight="1">
      <c r="A40" s="1848" t="s">
        <v>1661</v>
      </c>
      <c r="B40" s="1848"/>
      <c r="C40" s="1848"/>
      <c r="D40" s="1622">
        <v>4.4000000000000004</v>
      </c>
      <c r="E40" s="1621"/>
      <c r="F40" s="1622">
        <v>4.4000000000000004</v>
      </c>
      <c r="G40" s="1599"/>
      <c r="H40" s="1622">
        <v>0.3</v>
      </c>
      <c r="I40" s="1621"/>
      <c r="J40" s="1622">
        <v>0.3</v>
      </c>
      <c r="K40" s="1621"/>
      <c r="L40" s="1626">
        <v>0</v>
      </c>
      <c r="M40" s="1861"/>
      <c r="N40" s="1627">
        <v>0</v>
      </c>
      <c r="O40" s="1621"/>
      <c r="P40" s="1626">
        <v>0</v>
      </c>
      <c r="Q40" s="1861"/>
      <c r="R40" s="1627">
        <v>0</v>
      </c>
      <c r="S40" s="1599"/>
      <c r="T40" s="1870"/>
      <c r="U40" s="1870"/>
      <c r="V40" s="1864">
        <f t="shared" si="12"/>
        <v>4.7</v>
      </c>
      <c r="W40" s="1600"/>
      <c r="X40" s="1864">
        <f t="shared" si="13"/>
        <v>4.7</v>
      </c>
      <c r="Y40" s="1599"/>
      <c r="Z40" s="1866"/>
      <c r="AA40" s="1600"/>
      <c r="AB40" s="1867">
        <v>9</v>
      </c>
      <c r="AC40" s="1599"/>
      <c r="AD40" s="1867">
        <v>9</v>
      </c>
      <c r="AE40" s="1861"/>
      <c r="AF40" s="2262"/>
      <c r="AG40" s="1599"/>
      <c r="AH40" s="1874">
        <f t="shared" si="10"/>
        <v>-4.3</v>
      </c>
      <c r="AI40" s="1911"/>
      <c r="AJ40" s="1912">
        <f t="shared" si="11"/>
        <v>-0.47799999999999998</v>
      </c>
      <c r="AK40" s="2285"/>
      <c r="AL40" s="1905"/>
    </row>
    <row r="41" spans="1:38" ht="18" customHeight="1">
      <c r="A41" s="1848" t="s">
        <v>1662</v>
      </c>
      <c r="B41" s="1848"/>
      <c r="C41" s="1848"/>
      <c r="D41" s="1622">
        <v>24.7</v>
      </c>
      <c r="E41" s="1621"/>
      <c r="F41" s="1622">
        <v>24.7</v>
      </c>
      <c r="G41" s="1599"/>
      <c r="H41" s="1622">
        <v>4.5999999999999996</v>
      </c>
      <c r="I41" s="1621"/>
      <c r="J41" s="1622">
        <v>4.5999999999999996</v>
      </c>
      <c r="K41" s="1621"/>
      <c r="L41" s="1626">
        <v>0</v>
      </c>
      <c r="M41" s="1861"/>
      <c r="N41" s="1627">
        <v>0</v>
      </c>
      <c r="O41" s="1621"/>
      <c r="P41" s="1626">
        <v>0</v>
      </c>
      <c r="Q41" s="1861"/>
      <c r="R41" s="1627">
        <v>0</v>
      </c>
      <c r="S41" s="1599"/>
      <c r="T41" s="1870"/>
      <c r="U41" s="1870"/>
      <c r="V41" s="1864">
        <f t="shared" si="12"/>
        <v>29.3</v>
      </c>
      <c r="W41" s="1600"/>
      <c r="X41" s="1864">
        <f t="shared" si="13"/>
        <v>29.3</v>
      </c>
      <c r="Y41" s="1599"/>
      <c r="Z41" s="1866"/>
      <c r="AA41" s="1600"/>
      <c r="AB41" s="1861">
        <v>16.600000000000001</v>
      </c>
      <c r="AC41" s="1599"/>
      <c r="AD41" s="1861">
        <v>16.600000000000001</v>
      </c>
      <c r="AE41" s="1861"/>
      <c r="AF41" s="2262"/>
      <c r="AG41" s="1599"/>
      <c r="AH41" s="1874">
        <f t="shared" si="10"/>
        <v>12.7</v>
      </c>
      <c r="AI41" s="1911"/>
      <c r="AJ41" s="1912">
        <f t="shared" si="11"/>
        <v>0.76500000000000001</v>
      </c>
      <c r="AK41" s="2285"/>
      <c r="AL41" s="1905"/>
    </row>
    <row r="42" spans="1:38" ht="18" customHeight="1">
      <c r="A42" s="1848" t="s">
        <v>1663</v>
      </c>
      <c r="B42" s="1848"/>
      <c r="C42" s="1848"/>
      <c r="D42" s="1626">
        <v>0</v>
      </c>
      <c r="E42" s="1864"/>
      <c r="F42" s="1862">
        <v>0</v>
      </c>
      <c r="G42" s="1599"/>
      <c r="H42" s="1622">
        <v>44.1</v>
      </c>
      <c r="I42" s="1861"/>
      <c r="J42" s="1874">
        <v>44.1</v>
      </c>
      <c r="K42" s="1621"/>
      <c r="L42" s="1626">
        <v>0</v>
      </c>
      <c r="M42" s="1861"/>
      <c r="N42" s="1627">
        <v>0</v>
      </c>
      <c r="O42" s="1621"/>
      <c r="P42" s="1622">
        <v>54.7</v>
      </c>
      <c r="Q42" s="1861"/>
      <c r="R42" s="1874">
        <v>54.7</v>
      </c>
      <c r="S42" s="1599"/>
      <c r="T42" s="1870"/>
      <c r="U42" s="1870"/>
      <c r="V42" s="1864">
        <f t="shared" si="12"/>
        <v>98.8</v>
      </c>
      <c r="W42" s="1600"/>
      <c r="X42" s="1864">
        <f t="shared" si="13"/>
        <v>98.8</v>
      </c>
      <c r="Y42" s="1599"/>
      <c r="Z42" s="1866"/>
      <c r="AA42" s="1600"/>
      <c r="AB42" s="1861">
        <v>90</v>
      </c>
      <c r="AC42" s="1599"/>
      <c r="AD42" s="1861">
        <v>90</v>
      </c>
      <c r="AE42" s="1861"/>
      <c r="AF42" s="2262"/>
      <c r="AG42" s="1599"/>
      <c r="AH42" s="1874">
        <f t="shared" si="10"/>
        <v>8.8000000000000007</v>
      </c>
      <c r="AI42" s="1915"/>
      <c r="AJ42" s="1912">
        <f t="shared" si="11"/>
        <v>9.8000000000000004E-2</v>
      </c>
      <c r="AK42" s="2285"/>
      <c r="AL42" s="1905"/>
    </row>
    <row r="43" spans="1:38" ht="18" customHeight="1">
      <c r="A43" s="1847" t="s">
        <v>1657</v>
      </c>
      <c r="B43" s="1848"/>
      <c r="C43" s="1848"/>
      <c r="D43" s="1876">
        <f>ROUND(SUM(D38:D42),1)</f>
        <v>148.4</v>
      </c>
      <c r="E43" s="225"/>
      <c r="F43" s="1890">
        <f>ROUND(SUM(F38:F42),1)</f>
        <v>148.4</v>
      </c>
      <c r="G43" s="223"/>
      <c r="H43" s="1876">
        <f>ROUND(SUM(H38:H42),1)</f>
        <v>70</v>
      </c>
      <c r="I43" s="69"/>
      <c r="J43" s="1890">
        <f>ROUND(SUM(J38:J42),1)</f>
        <v>70</v>
      </c>
      <c r="K43" s="223"/>
      <c r="L43" s="1879">
        <f>ROUND(SUM(L38:L42),1)</f>
        <v>0</v>
      </c>
      <c r="M43" s="1878"/>
      <c r="N43" s="1880">
        <f>ROUND(SUM(N38:N42),1)</f>
        <v>0</v>
      </c>
      <c r="O43" s="223"/>
      <c r="P43" s="1876">
        <f>ROUND(SUM(P38:P42),1)</f>
        <v>54.8</v>
      </c>
      <c r="Q43" s="69"/>
      <c r="R43" s="1890">
        <f>ROUND(SUM(R38:R42),1)</f>
        <v>54.8</v>
      </c>
      <c r="S43" s="223"/>
      <c r="T43" s="1881"/>
      <c r="U43" s="1881"/>
      <c r="V43" s="1877">
        <f>ROUND(SUM(V38:V42),1)</f>
        <v>273.2</v>
      </c>
      <c r="W43" s="225"/>
      <c r="X43" s="1877">
        <f>ROUND(SUM(X38:X42),1)</f>
        <v>273.2</v>
      </c>
      <c r="Y43" s="2777"/>
      <c r="Z43" s="1883"/>
      <c r="AA43" s="225"/>
      <c r="AB43" s="1877">
        <f>ROUND(SUM(AB38:AB42),1)</f>
        <v>495.6</v>
      </c>
      <c r="AC43" s="223"/>
      <c r="AD43" s="1877">
        <f>ROUND(SUM(AD38:AD42),1)</f>
        <v>495.6</v>
      </c>
      <c r="AE43" s="69"/>
      <c r="AF43" s="2260"/>
      <c r="AG43" s="225"/>
      <c r="AH43" s="2778">
        <f>ROUND(SUM(X43)-SUM(AD43),1)</f>
        <v>-222.4</v>
      </c>
      <c r="AI43" s="18"/>
      <c r="AJ43" s="2773">
        <f t="shared" si="11"/>
        <v>-0.44900000000000001</v>
      </c>
      <c r="AK43" s="2774"/>
      <c r="AL43" s="2775"/>
    </row>
    <row r="44" spans="1:38" ht="18" customHeight="1">
      <c r="A44" s="1848"/>
      <c r="B44" s="1848"/>
      <c r="C44" s="1848"/>
      <c r="D44" s="1884"/>
      <c r="E44" s="1600"/>
      <c r="F44" s="1885"/>
      <c r="G44" s="1599"/>
      <c r="H44" s="1884"/>
      <c r="I44" s="1623"/>
      <c r="J44" s="1886"/>
      <c r="K44" s="1599"/>
      <c r="L44" s="1884"/>
      <c r="M44" s="1623"/>
      <c r="N44" s="1886"/>
      <c r="O44" s="1599"/>
      <c r="P44" s="1884"/>
      <c r="Q44" s="1623"/>
      <c r="R44" s="1886"/>
      <c r="S44" s="1599"/>
      <c r="T44" s="1870"/>
      <c r="U44" s="1870"/>
      <c r="V44" s="1885"/>
      <c r="W44" s="1600"/>
      <c r="X44" s="1885"/>
      <c r="Y44" s="1600"/>
      <c r="Z44" s="1866"/>
      <c r="AA44" s="1600"/>
      <c r="AB44" s="1884"/>
      <c r="AC44" s="1599"/>
      <c r="AD44" s="1886"/>
      <c r="AE44" s="1623"/>
      <c r="AF44" s="2256"/>
      <c r="AG44" s="1600"/>
      <c r="AH44" s="1623"/>
      <c r="AI44" s="1617"/>
      <c r="AJ44" s="1914"/>
      <c r="AK44" s="2770"/>
      <c r="AL44" s="1905"/>
    </row>
    <row r="45" spans="1:38" ht="18" customHeight="1">
      <c r="A45" s="1875" t="s">
        <v>1664</v>
      </c>
      <c r="B45" s="1848"/>
      <c r="C45" s="1848"/>
      <c r="D45" s="1622"/>
      <c r="E45" s="1599"/>
      <c r="F45" s="1599"/>
      <c r="G45" s="1599"/>
      <c r="H45" s="1622"/>
      <c r="I45" s="1621"/>
      <c r="J45" s="1621"/>
      <c r="K45" s="1599"/>
      <c r="L45" s="1622"/>
      <c r="M45" s="1621"/>
      <c r="N45" s="1621"/>
      <c r="O45" s="1599"/>
      <c r="P45" s="1622"/>
      <c r="Q45" s="1621"/>
      <c r="R45" s="1621"/>
      <c r="S45" s="1599"/>
      <c r="T45" s="1870"/>
      <c r="U45" s="1870"/>
      <c r="V45" s="1600"/>
      <c r="W45" s="1600"/>
      <c r="X45" s="1599"/>
      <c r="Y45" s="1599"/>
      <c r="Z45" s="1866"/>
      <c r="AA45" s="1600"/>
      <c r="AB45" s="1624"/>
      <c r="AC45" s="1599"/>
      <c r="AD45" s="1621"/>
      <c r="AE45" s="1621"/>
      <c r="AF45" s="2256"/>
      <c r="AG45" s="1599"/>
      <c r="AH45" s="1622"/>
      <c r="AI45" s="1618"/>
      <c r="AJ45" s="1912"/>
      <c r="AK45" s="2770"/>
      <c r="AL45" s="1905"/>
    </row>
    <row r="46" spans="1:38" ht="18" customHeight="1">
      <c r="A46" s="1848" t="s">
        <v>1665</v>
      </c>
      <c r="B46" s="1848"/>
      <c r="C46" s="1848"/>
      <c r="D46" s="1626">
        <v>0</v>
      </c>
      <c r="E46" s="1621"/>
      <c r="F46" s="1622">
        <v>0</v>
      </c>
      <c r="G46" s="1599"/>
      <c r="H46" s="1626">
        <v>0</v>
      </c>
      <c r="I46" s="1861"/>
      <c r="J46" s="1862">
        <v>0</v>
      </c>
      <c r="K46" s="1621"/>
      <c r="L46" s="1626">
        <v>0</v>
      </c>
      <c r="M46" s="1861"/>
      <c r="N46" s="1627">
        <v>0</v>
      </c>
      <c r="O46" s="1621"/>
      <c r="P46" s="1626">
        <v>0</v>
      </c>
      <c r="Q46" s="1861"/>
      <c r="R46" s="1627">
        <v>0</v>
      </c>
      <c r="S46" s="1599"/>
      <c r="T46" s="1870"/>
      <c r="U46" s="1870"/>
      <c r="V46" s="1891">
        <f>ROUND(SUM(D46)+SUM(H46)+SUM(L46)+SUM(P46),1)</f>
        <v>0</v>
      </c>
      <c r="W46" s="1600"/>
      <c r="X46" s="1864">
        <f>ROUND(SUM(F46)+SUM(J46)+SUM(N46)+SUM(R46),1)</f>
        <v>0</v>
      </c>
      <c r="Y46" s="1865"/>
      <c r="Z46" s="1866"/>
      <c r="AA46" s="1600"/>
      <c r="AB46" s="1888">
        <v>0</v>
      </c>
      <c r="AC46" s="1599"/>
      <c r="AD46" s="1891">
        <v>0</v>
      </c>
      <c r="AE46" s="1861"/>
      <c r="AF46" s="2262"/>
      <c r="AG46" s="1865"/>
      <c r="AH46" s="1874">
        <f t="shared" ref="AH46:AH51" si="14">ROUND(SUM(X46)-SUM(AD46),1)</f>
        <v>0</v>
      </c>
      <c r="AI46" s="1911"/>
      <c r="AJ46" s="45">
        <f>ROUND(IF(AD46=0,0,AH46/(AD46)),3)</f>
        <v>0</v>
      </c>
      <c r="AK46" s="2285"/>
      <c r="AL46" s="1905"/>
    </row>
    <row r="47" spans="1:38" ht="18" customHeight="1">
      <c r="A47" s="1848" t="s">
        <v>1666</v>
      </c>
      <c r="B47" s="1848"/>
      <c r="C47" s="1848"/>
      <c r="D47" s="1622">
        <v>83.7</v>
      </c>
      <c r="E47" s="1621"/>
      <c r="F47" s="1622">
        <v>83.7</v>
      </c>
      <c r="G47" s="1599"/>
      <c r="H47" s="1626">
        <v>0</v>
      </c>
      <c r="I47" s="1861"/>
      <c r="J47" s="1862">
        <v>0</v>
      </c>
      <c r="K47" s="1621"/>
      <c r="L47" s="1626">
        <v>0</v>
      </c>
      <c r="M47" s="1861"/>
      <c r="N47" s="1627">
        <v>0</v>
      </c>
      <c r="O47" s="1621"/>
      <c r="P47" s="1626">
        <v>0</v>
      </c>
      <c r="Q47" s="1861"/>
      <c r="R47" s="1627">
        <v>0</v>
      </c>
      <c r="S47" s="1599"/>
      <c r="T47" s="1870"/>
      <c r="U47" s="1870"/>
      <c r="V47" s="1864">
        <f t="shared" ref="V47:V51" si="15">ROUND(SUM(D47)+SUM(H47)+SUM(L47)+SUM(P47),1)</f>
        <v>83.7</v>
      </c>
      <c r="W47" s="1600"/>
      <c r="X47" s="1864">
        <f t="shared" ref="X47:X51" si="16">ROUND(SUM(F47)+SUM(J47)+SUM(N47)+SUM(R47),1)</f>
        <v>83.7</v>
      </c>
      <c r="Y47" s="1865"/>
      <c r="Z47" s="1866"/>
      <c r="AA47" s="1600"/>
      <c r="AB47" s="1867">
        <v>90.5</v>
      </c>
      <c r="AC47" s="1599"/>
      <c r="AD47" s="1867">
        <v>90.5</v>
      </c>
      <c r="AE47" s="1867"/>
      <c r="AF47" s="2262"/>
      <c r="AG47" s="1865"/>
      <c r="AH47" s="1874">
        <f t="shared" si="14"/>
        <v>-6.8</v>
      </c>
      <c r="AI47" s="1911"/>
      <c r="AJ47" s="1912">
        <f t="shared" ref="AJ47:AJ49" si="17">ROUND(AH47/AD47,3)</f>
        <v>-7.4999999999999997E-2</v>
      </c>
      <c r="AK47" s="2285"/>
      <c r="AL47" s="1905"/>
    </row>
    <row r="48" spans="1:38" ht="18" customHeight="1">
      <c r="A48" s="1848" t="s">
        <v>1667</v>
      </c>
      <c r="B48" s="1848"/>
      <c r="C48" s="1848"/>
      <c r="D48" s="1622">
        <v>1</v>
      </c>
      <c r="E48" s="1621"/>
      <c r="F48" s="1622">
        <v>1</v>
      </c>
      <c r="G48" s="1599"/>
      <c r="H48" s="1626">
        <v>0</v>
      </c>
      <c r="I48" s="1861"/>
      <c r="J48" s="1862">
        <v>0</v>
      </c>
      <c r="K48" s="1621"/>
      <c r="L48" s="1626">
        <v>0</v>
      </c>
      <c r="M48" s="1861"/>
      <c r="N48" s="1627">
        <v>0</v>
      </c>
      <c r="O48" s="1621"/>
      <c r="P48" s="1626">
        <v>0</v>
      </c>
      <c r="Q48" s="1861"/>
      <c r="R48" s="1627">
        <v>0</v>
      </c>
      <c r="S48" s="1599"/>
      <c r="T48" s="1870"/>
      <c r="U48" s="1870"/>
      <c r="V48" s="1864">
        <f t="shared" si="15"/>
        <v>1</v>
      </c>
      <c r="W48" s="1600"/>
      <c r="X48" s="1864">
        <f t="shared" si="16"/>
        <v>1</v>
      </c>
      <c r="Y48" s="1865"/>
      <c r="Z48" s="1866"/>
      <c r="AA48" s="1600"/>
      <c r="AB48" s="1867">
        <v>0.9</v>
      </c>
      <c r="AC48" s="1599"/>
      <c r="AD48" s="1867">
        <v>0.9</v>
      </c>
      <c r="AE48" s="1867"/>
      <c r="AF48" s="2262"/>
      <c r="AG48" s="1865"/>
      <c r="AH48" s="1874">
        <f t="shared" si="14"/>
        <v>0.1</v>
      </c>
      <c r="AI48" s="1911"/>
      <c r="AJ48" s="1912">
        <f t="shared" si="17"/>
        <v>0.111</v>
      </c>
      <c r="AK48" s="2285"/>
      <c r="AL48" s="1905"/>
    </row>
    <row r="49" spans="1:38" ht="18" customHeight="1">
      <c r="A49" s="1848" t="s">
        <v>1668</v>
      </c>
      <c r="B49" s="1848"/>
      <c r="C49" s="1848"/>
      <c r="D49" s="1626">
        <v>0</v>
      </c>
      <c r="E49" s="1864"/>
      <c r="F49" s="1627">
        <v>0</v>
      </c>
      <c r="G49" s="1599"/>
      <c r="H49" s="1626">
        <v>0</v>
      </c>
      <c r="I49" s="1861"/>
      <c r="J49" s="1862">
        <v>0</v>
      </c>
      <c r="K49" s="1621"/>
      <c r="L49" s="1874">
        <v>73.3</v>
      </c>
      <c r="M49" s="1861"/>
      <c r="N49" s="1874">
        <v>73.3</v>
      </c>
      <c r="O49" s="1621"/>
      <c r="P49" s="1871">
        <v>0</v>
      </c>
      <c r="Q49" s="1861"/>
      <c r="R49" s="1872">
        <v>0</v>
      </c>
      <c r="S49" s="1599"/>
      <c r="T49" s="1870"/>
      <c r="U49" s="1870"/>
      <c r="V49" s="1864">
        <f t="shared" si="15"/>
        <v>73.3</v>
      </c>
      <c r="W49" s="1600"/>
      <c r="X49" s="1864">
        <f t="shared" si="16"/>
        <v>73.3</v>
      </c>
      <c r="Y49" s="1865"/>
      <c r="Z49" s="1866"/>
      <c r="AA49" s="1600"/>
      <c r="AB49" s="1867">
        <v>57.6</v>
      </c>
      <c r="AC49" s="1599"/>
      <c r="AD49" s="1867">
        <v>57.6</v>
      </c>
      <c r="AE49" s="1861"/>
      <c r="AF49" s="2262"/>
      <c r="AG49" s="1865"/>
      <c r="AH49" s="1874">
        <f t="shared" si="14"/>
        <v>15.7</v>
      </c>
      <c r="AI49" s="1916"/>
      <c r="AJ49" s="1912">
        <f t="shared" si="17"/>
        <v>0.27300000000000002</v>
      </c>
      <c r="AK49" s="2285"/>
      <c r="AL49" s="1905"/>
    </row>
    <row r="50" spans="1:38" ht="18" customHeight="1">
      <c r="A50" s="1848" t="s">
        <v>1669</v>
      </c>
      <c r="B50" s="1848"/>
      <c r="C50" s="1848"/>
      <c r="D50" s="1622">
        <v>0.1</v>
      </c>
      <c r="E50" s="1623"/>
      <c r="F50" s="1872">
        <v>0.1</v>
      </c>
      <c r="G50" s="1599"/>
      <c r="H50" s="1626">
        <v>0</v>
      </c>
      <c r="I50" s="1861"/>
      <c r="J50" s="1862">
        <v>0</v>
      </c>
      <c r="K50" s="1621"/>
      <c r="L50" s="1626">
        <v>0</v>
      </c>
      <c r="M50" s="1861"/>
      <c r="N50" s="1627">
        <v>0</v>
      </c>
      <c r="O50" s="1621"/>
      <c r="P50" s="1626">
        <v>0</v>
      </c>
      <c r="Q50" s="1861"/>
      <c r="R50" s="1627">
        <v>0</v>
      </c>
      <c r="S50" s="1599"/>
      <c r="T50" s="1870"/>
      <c r="U50" s="1870"/>
      <c r="V50" s="1864">
        <f t="shared" si="15"/>
        <v>0.1</v>
      </c>
      <c r="W50" s="1600"/>
      <c r="X50" s="1864">
        <f t="shared" si="16"/>
        <v>0.1</v>
      </c>
      <c r="Y50" s="1865"/>
      <c r="Z50" s="1866"/>
      <c r="AA50" s="1600"/>
      <c r="AB50" s="1867">
        <v>0</v>
      </c>
      <c r="AC50" s="1599"/>
      <c r="AD50" s="1888">
        <v>0</v>
      </c>
      <c r="AE50" s="1861"/>
      <c r="AF50" s="2262"/>
      <c r="AG50" s="1865"/>
      <c r="AH50" s="1874">
        <f t="shared" si="14"/>
        <v>0.1</v>
      </c>
      <c r="AI50" s="1916"/>
      <c r="AJ50" s="45">
        <f>ROUND(IF(AD50=0,1,AH50/(AD50)),3)</f>
        <v>1</v>
      </c>
      <c r="AK50" s="2285"/>
      <c r="AL50" s="1905"/>
    </row>
    <row r="51" spans="1:38" ht="18" customHeight="1">
      <c r="A51" s="1859" t="s">
        <v>1670</v>
      </c>
      <c r="B51" s="1848"/>
      <c r="C51" s="1848"/>
      <c r="D51" s="1626">
        <v>0</v>
      </c>
      <c r="E51" s="1623"/>
      <c r="F51" s="1626">
        <v>0</v>
      </c>
      <c r="G51" s="1599"/>
      <c r="H51" s="1622">
        <v>128.80000000000001</v>
      </c>
      <c r="I51" s="1861"/>
      <c r="J51" s="1874">
        <v>128.80000000000001</v>
      </c>
      <c r="K51" s="1621"/>
      <c r="L51" s="1626">
        <v>0</v>
      </c>
      <c r="M51" s="1861"/>
      <c r="N51" s="1627">
        <v>0</v>
      </c>
      <c r="O51" s="1621"/>
      <c r="P51" s="1626">
        <v>0</v>
      </c>
      <c r="Q51" s="1861"/>
      <c r="R51" s="1627">
        <v>0</v>
      </c>
      <c r="S51" s="1599"/>
      <c r="T51" s="1870"/>
      <c r="U51" s="1870"/>
      <c r="V51" s="1864">
        <f t="shared" si="15"/>
        <v>128.80000000000001</v>
      </c>
      <c r="W51" s="1600"/>
      <c r="X51" s="1864">
        <f t="shared" si="16"/>
        <v>128.80000000000001</v>
      </c>
      <c r="Y51" s="1865"/>
      <c r="Z51" s="1866"/>
      <c r="AA51" s="1600"/>
      <c r="AB51" s="1867">
        <v>121.6</v>
      </c>
      <c r="AC51" s="1599"/>
      <c r="AD51" s="1867">
        <v>121.6</v>
      </c>
      <c r="AE51" s="1861"/>
      <c r="AF51" s="2262"/>
      <c r="AG51" s="1865"/>
      <c r="AH51" s="1862">
        <f t="shared" si="14"/>
        <v>7.2</v>
      </c>
      <c r="AI51" s="1916"/>
      <c r="AJ51" s="1913">
        <f t="shared" ref="AJ51:AJ52" si="18">ROUND(AH51/AD51,3)</f>
        <v>5.8999999999999997E-2</v>
      </c>
      <c r="AK51" s="2285"/>
      <c r="AL51" s="1905"/>
    </row>
    <row r="52" spans="1:38" ht="18" customHeight="1">
      <c r="A52" s="1847" t="s">
        <v>1657</v>
      </c>
      <c r="B52" s="1848"/>
      <c r="C52" s="1848"/>
      <c r="D52" s="1876">
        <f>ROUND(SUM(D46:D51),1)</f>
        <v>84.8</v>
      </c>
      <c r="E52" s="225"/>
      <c r="F52" s="1877">
        <f>ROUND(SUM(F46:F51),1)</f>
        <v>84.8</v>
      </c>
      <c r="G52" s="223"/>
      <c r="H52" s="1892">
        <f>ROUND(SUM(H46:H51),1)</f>
        <v>128.80000000000001</v>
      </c>
      <c r="I52" s="1878"/>
      <c r="J52" s="1892">
        <f>ROUND(SUM(J46:J51),1)</f>
        <v>128.80000000000001</v>
      </c>
      <c r="K52" s="223"/>
      <c r="L52" s="1876">
        <f>ROUND(SUM(L46:L51),1)</f>
        <v>73.3</v>
      </c>
      <c r="M52" s="69"/>
      <c r="N52" s="1876">
        <f>ROUND(SUM(N46:N51),1)</f>
        <v>73.3</v>
      </c>
      <c r="O52" s="223" t="s">
        <v>21</v>
      </c>
      <c r="P52" s="1876">
        <f>ROUND(SUM(P46:P51),1)</f>
        <v>0</v>
      </c>
      <c r="Q52" s="69"/>
      <c r="R52" s="1876">
        <f>ROUND(SUM(R46:R51),1)</f>
        <v>0</v>
      </c>
      <c r="S52" s="223"/>
      <c r="T52" s="1881"/>
      <c r="U52" s="1881"/>
      <c r="V52" s="1882">
        <f>ROUND(SUM(V46:V51),1)</f>
        <v>286.89999999999998</v>
      </c>
      <c r="W52" s="225"/>
      <c r="X52" s="1882">
        <f>ROUND(SUM(X46:X51),1)</f>
        <v>286.89999999999998</v>
      </c>
      <c r="Y52" s="2771"/>
      <c r="Z52" s="1883"/>
      <c r="AA52" s="225"/>
      <c r="AB52" s="1882">
        <f>ROUND(SUM(AB46:AB51),1)</f>
        <v>270.60000000000002</v>
      </c>
      <c r="AC52" s="223"/>
      <c r="AD52" s="1882">
        <f>ROUND(SUM(AD46:AD51),1)</f>
        <v>270.60000000000002</v>
      </c>
      <c r="AE52" s="2263"/>
      <c r="AF52" s="2260"/>
      <c r="AG52" s="2261"/>
      <c r="AH52" s="2772">
        <f>ROUND(SUM(X52)-SUM(AD52),1)</f>
        <v>16.3</v>
      </c>
      <c r="AI52" s="18"/>
      <c r="AJ52" s="2773">
        <f t="shared" si="18"/>
        <v>0.06</v>
      </c>
      <c r="AK52" s="2774"/>
      <c r="AL52" s="2775"/>
    </row>
    <row r="53" spans="1:38" ht="18" customHeight="1">
      <c r="A53" s="1848"/>
      <c r="B53" s="1848"/>
      <c r="C53" s="1848"/>
      <c r="D53" s="1893"/>
      <c r="E53" s="175"/>
      <c r="F53" s="1894"/>
      <c r="G53" s="1840"/>
      <c r="H53" s="1893"/>
      <c r="I53" s="18"/>
      <c r="J53" s="1895"/>
      <c r="K53" s="1840"/>
      <c r="L53" s="1893"/>
      <c r="M53" s="18"/>
      <c r="N53" s="1895"/>
      <c r="O53" s="1840"/>
      <c r="P53" s="1893"/>
      <c r="Q53" s="18"/>
      <c r="R53" s="1895"/>
      <c r="S53" s="1840"/>
      <c r="T53" s="1896"/>
      <c r="U53" s="1896"/>
      <c r="V53" s="1894"/>
      <c r="W53" s="254"/>
      <c r="X53" s="1894"/>
      <c r="Y53" s="175"/>
      <c r="Z53" s="1897"/>
      <c r="AA53" s="254"/>
      <c r="AB53" s="1893"/>
      <c r="AC53" s="1840"/>
      <c r="AD53" s="1895"/>
      <c r="AE53" s="18"/>
      <c r="AF53" s="2264"/>
      <c r="AG53" s="175"/>
      <c r="AH53" s="1917"/>
      <c r="AI53" s="18"/>
      <c r="AJ53" s="1918"/>
      <c r="AK53" s="2775"/>
      <c r="AL53" s="2775"/>
    </row>
    <row r="54" spans="1:38" ht="18" customHeight="1" thickBot="1">
      <c r="A54" s="1847" t="s">
        <v>1671</v>
      </c>
      <c r="B54" s="1848"/>
      <c r="C54" s="1848"/>
      <c r="D54" s="1919">
        <f>ROUND(SUM(D25)+SUM(D35)+SUM(D43)+SUM(D52),1)</f>
        <v>4754.7</v>
      </c>
      <c r="E54" s="1899"/>
      <c r="F54" s="130">
        <f>ROUND(SUM(F25)+SUM(F35)+SUM(F43)+SUM(F52),1)</f>
        <v>4754.7</v>
      </c>
      <c r="G54" s="1900"/>
      <c r="H54" s="1919">
        <f>ROUND(SUM(H25)+SUM(H35)+SUM(H43)+SUM(H52),1)</f>
        <v>417.2</v>
      </c>
      <c r="I54" s="1899"/>
      <c r="J54" s="130">
        <f>ROUND(SUM(J25)+SUM(J35)+SUM(J43)+SUM(J52),1)</f>
        <v>417.2</v>
      </c>
      <c r="K54" s="1899"/>
      <c r="L54" s="1919">
        <f>ROUND(SUM(L25)+SUM(L35)+SUM(L43)+SUM(L52),1)</f>
        <v>1843.3</v>
      </c>
      <c r="M54" s="1899"/>
      <c r="N54" s="1919">
        <f>ROUND(SUM(N25)+SUM(N35)+SUM(N43)+SUM(N52),1)</f>
        <v>1843.3</v>
      </c>
      <c r="O54" s="1899"/>
      <c r="P54" s="1919">
        <f>ROUND(SUM(P25)+SUM(P35)+SUM(P43)+SUM(P52),1)</f>
        <v>102.6</v>
      </c>
      <c r="Q54" s="1899"/>
      <c r="R54" s="130">
        <f>ROUND(SUM(R25)+SUM(R35)+SUM(R43)+SUM(R52),1)</f>
        <v>102.6</v>
      </c>
      <c r="S54" s="1901"/>
      <c r="T54" s="1902"/>
      <c r="U54" s="1899"/>
      <c r="V54" s="1903">
        <f>ROUND(SUM(V25)+SUM(V35)+SUM(V43)+SUM(V52),1)</f>
        <v>7117.8</v>
      </c>
      <c r="W54" s="1899"/>
      <c r="X54" s="1903">
        <f>ROUND(SUM(X25)+SUM(X35)+SUM(X43)+SUM(X52),1)</f>
        <v>7117.8</v>
      </c>
      <c r="Y54" s="2779"/>
      <c r="Z54" s="1904"/>
      <c r="AA54" s="1899"/>
      <c r="AB54" s="1903">
        <f>ROUND(SUM(AB25)+SUM(AB35)+SUM(AB43)+SUM(AB52),1)</f>
        <v>8577.9</v>
      </c>
      <c r="AC54" s="1899"/>
      <c r="AD54" s="1903">
        <f>ROUND(SUM(AD25)+SUM(AD35)+SUM(AD43)+SUM(AD52),1)</f>
        <v>8577.9</v>
      </c>
      <c r="AE54" s="2265"/>
      <c r="AF54" s="2266"/>
      <c r="AG54" s="2265"/>
      <c r="AH54" s="1919">
        <f>ROUND(SUM(X54)-SUM(AD54),1)</f>
        <v>-1460.1</v>
      </c>
      <c r="AI54" s="18"/>
      <c r="AJ54" s="1920">
        <f>ROUND(AH54/AD54,3)</f>
        <v>-0.17</v>
      </c>
      <c r="AK54" s="2774"/>
      <c r="AL54" s="2775"/>
    </row>
    <row r="55" spans="1:38" ht="15" customHeight="1" thickTop="1"/>
    <row r="56" spans="1:38" ht="15" customHeight="1"/>
    <row r="57" spans="1:38" ht="15" customHeight="1"/>
  </sheetData>
  <pageMargins left="0.4" right="0.25" top="0.75" bottom="0.40277777777777801" header="0" footer="0.25"/>
  <pageSetup scale="45" orientation="landscape" r:id="rId1"/>
  <headerFooter scaleWithDoc="0" alignWithMargins="0">
    <oddFooter>&amp;C&amp;8 11</oddFooter>
  </headerFooter>
  <ignoredErrors>
    <ignoredError sqref="F35 R35 F43 J43 N43 R43 R54 F54 J54 AJ46 AJ22:AJ23" unlockedFormula="1"/>
    <ignoredError sqref="AH19 AH24 AJ19" formula="1"/>
    <ignoredError sqref="AJ50" formula="1" unlockedFormula="1"/>
  </ignoredErrors>
</worksheet>
</file>

<file path=xl/worksheets/sheet12.xml><?xml version="1.0" encoding="utf-8"?>
<worksheet xmlns="http://schemas.openxmlformats.org/spreadsheetml/2006/main" xmlns:r="http://schemas.openxmlformats.org/officeDocument/2006/relationships">
  <sheetPr codeName="Sheet14">
    <pageSetUpPr autoPageBreaks="0"/>
  </sheetPr>
  <dimension ref="A1:BG71"/>
  <sheetViews>
    <sheetView showGridLines="0" showOutlineSymbols="0" zoomScale="60" zoomScaleNormal="60" zoomScaleSheetLayoutView="75" workbookViewId="0"/>
  </sheetViews>
  <sheetFormatPr defaultColWidth="8.88671875" defaultRowHeight="16.5" customHeight="1"/>
  <cols>
    <col min="1" max="1" width="43.6640625" style="594" customWidth="1"/>
    <col min="2" max="2" width="1.6640625" style="594" customWidth="1"/>
    <col min="3" max="3" width="12.5546875" style="594" customWidth="1"/>
    <col min="4" max="4" width="1.6640625" style="594" customWidth="1"/>
    <col min="5" max="5" width="11.44140625" style="594" customWidth="1"/>
    <col min="6" max="6" width="1.6640625" style="594" customWidth="1"/>
    <col min="7" max="7" width="11.109375" style="594" customWidth="1"/>
    <col min="8" max="8" width="1.6640625" style="594" customWidth="1"/>
    <col min="9" max="9" width="10.88671875" style="594" bestFit="1" customWidth="1"/>
    <col min="10" max="10" width="1.6640625" style="594" customWidth="1"/>
    <col min="11" max="11" width="10.88671875" style="594" bestFit="1" customWidth="1"/>
    <col min="12" max="12" width="1.6640625" style="594" customWidth="1"/>
    <col min="13" max="13" width="13.33203125" style="594" customWidth="1"/>
    <col min="14" max="14" width="1.6640625" style="594" customWidth="1"/>
    <col min="15" max="15" width="11.77734375" style="594" customWidth="1"/>
    <col min="16" max="16" width="1.6640625" style="594" customWidth="1"/>
    <col min="17" max="17" width="11.77734375" style="594" customWidth="1"/>
    <col min="18" max="18" width="1.6640625" style="594" customWidth="1"/>
    <col min="19" max="19" width="12.44140625" style="594" customWidth="1"/>
    <col min="20" max="20" width="1.6640625" style="594" customWidth="1"/>
    <col min="21" max="21" width="13" style="594" customWidth="1"/>
    <col min="22" max="22" width="1.6640625" style="594" customWidth="1"/>
    <col min="23" max="23" width="12.33203125" style="594" customWidth="1"/>
    <col min="24" max="24" width="1.6640625" style="594" customWidth="1"/>
    <col min="25" max="25" width="11.44140625" style="594" bestFit="1" customWidth="1"/>
    <col min="26" max="27" width="1.6640625" style="594" customWidth="1"/>
    <col min="28" max="28" width="15.21875" style="594" customWidth="1"/>
    <col min="29" max="30" width="1.6640625" style="594" customWidth="1"/>
    <col min="31" max="31" width="13.44140625" style="594" bestFit="1" customWidth="1"/>
    <col min="32" max="33" width="1.6640625" style="594" customWidth="1"/>
    <col min="34" max="34" width="12.77734375" style="594" bestFit="1" customWidth="1"/>
    <col min="35" max="35" width="1.88671875" style="594" customWidth="1"/>
    <col min="36" max="36" width="12.33203125" style="594" bestFit="1" customWidth="1"/>
    <col min="37" max="16384" width="8.88671875" style="594"/>
  </cols>
  <sheetData>
    <row r="1" spans="1:37" ht="16.5" customHeight="1">
      <c r="A1" s="1720" t="s">
        <v>1805</v>
      </c>
    </row>
    <row r="2" spans="1:37" ht="16.5" customHeight="1">
      <c r="A2" s="2788"/>
    </row>
    <row r="3" spans="1:37" ht="20.25" customHeight="1">
      <c r="A3" s="603" t="s">
        <v>0</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I3" s="606"/>
    </row>
    <row r="4" spans="1:37" ht="20.25" customHeight="1">
      <c r="A4" s="603" t="s">
        <v>149</v>
      </c>
      <c r="B4" s="606"/>
      <c r="C4" s="606"/>
      <c r="D4" s="606"/>
      <c r="E4" s="606"/>
      <c r="F4" s="606"/>
      <c r="G4" s="606"/>
      <c r="H4" s="606"/>
      <c r="I4" s="606" t="s">
        <v>21</v>
      </c>
      <c r="J4" s="606"/>
      <c r="K4" s="606"/>
      <c r="L4" s="606"/>
      <c r="M4" s="606"/>
      <c r="N4" s="606"/>
      <c r="O4" s="606"/>
      <c r="P4" s="606"/>
      <c r="Q4" s="606"/>
      <c r="R4" s="606"/>
      <c r="S4" s="606"/>
      <c r="T4" s="606"/>
      <c r="U4" s="606"/>
      <c r="V4" s="606"/>
      <c r="W4" s="606"/>
      <c r="X4" s="606"/>
      <c r="Y4" s="606" t="s">
        <v>21</v>
      </c>
      <c r="Z4" s="606"/>
      <c r="AA4" s="606"/>
      <c r="AB4" s="606"/>
      <c r="AC4" s="606"/>
      <c r="AD4" s="606"/>
      <c r="AE4" s="606"/>
      <c r="AF4" s="606"/>
      <c r="AG4" s="606"/>
      <c r="AI4" s="606"/>
    </row>
    <row r="5" spans="1:37" ht="20.25" customHeight="1">
      <c r="A5" s="605" t="s">
        <v>150</v>
      </c>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C5" s="3155"/>
      <c r="AD5" s="3156"/>
      <c r="AE5" s="3156"/>
      <c r="AF5" s="3156"/>
      <c r="AG5" s="3156"/>
      <c r="AH5" s="3156"/>
      <c r="AI5" s="3156"/>
      <c r="AJ5" s="3156"/>
    </row>
    <row r="6" spans="1:37" ht="20.25" customHeight="1">
      <c r="A6" s="605" t="s">
        <v>1553</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I6" s="606"/>
    </row>
    <row r="7" spans="1:37" ht="20.25" customHeight="1">
      <c r="A7" s="603" t="s">
        <v>1590</v>
      </c>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I7" s="606"/>
    </row>
    <row r="8" spans="1:37" ht="16.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I8" s="606"/>
    </row>
    <row r="9" spans="1:37" ht="16.5" customHeight="1">
      <c r="A9" s="606"/>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I9" s="606"/>
    </row>
    <row r="10" spans="1:37" ht="16.5" customHeight="1">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I10" s="606"/>
    </row>
    <row r="11" spans="1:37" ht="16.5" customHeight="1">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C11" s="606"/>
      <c r="AD11" s="606"/>
      <c r="AE11" s="606"/>
      <c r="AF11" s="606"/>
      <c r="AG11" s="606"/>
      <c r="AI11" s="606"/>
    </row>
    <row r="12" spans="1:37" ht="16.5" customHeight="1">
      <c r="A12" s="606"/>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Z12" s="606"/>
      <c r="AA12" s="1435"/>
      <c r="AB12" s="3157" t="s">
        <v>1719</v>
      </c>
      <c r="AC12" s="3157"/>
      <c r="AD12" s="3157"/>
      <c r="AE12" s="3157"/>
      <c r="AF12" s="3157"/>
      <c r="AG12" s="3157"/>
      <c r="AH12" s="3157"/>
      <c r="AI12" s="3157"/>
      <c r="AJ12" s="3157"/>
    </row>
    <row r="13" spans="1:37" ht="16.5" customHeight="1">
      <c r="A13" s="606"/>
      <c r="B13" s="606"/>
      <c r="C13" s="2377" t="s">
        <v>153</v>
      </c>
      <c r="D13" s="1433"/>
      <c r="E13" s="1433"/>
      <c r="F13" s="1433"/>
      <c r="G13" s="1433"/>
      <c r="H13" s="1433"/>
      <c r="I13" s="1433"/>
      <c r="J13" s="1433"/>
      <c r="K13" s="1433"/>
      <c r="L13" s="1433"/>
      <c r="M13" s="1433"/>
      <c r="N13" s="1433"/>
      <c r="O13" s="1433"/>
      <c r="P13" s="1433"/>
      <c r="Q13" s="1433"/>
      <c r="R13" s="1433"/>
      <c r="S13" s="1433"/>
      <c r="T13" s="1433"/>
      <c r="U13" s="2377" t="s">
        <v>1545</v>
      </c>
      <c r="V13" s="1433"/>
      <c r="W13" s="1433"/>
      <c r="X13" s="1433"/>
      <c r="Y13" s="1433"/>
      <c r="Z13" s="1433"/>
      <c r="AA13" s="1433"/>
      <c r="AB13" s="1433"/>
      <c r="AC13" s="2378"/>
      <c r="AD13" s="2378"/>
      <c r="AE13" s="2378"/>
      <c r="AF13" s="1433"/>
      <c r="AG13" s="1433"/>
      <c r="AH13" s="2379" t="s">
        <v>12</v>
      </c>
      <c r="AI13" s="2377"/>
      <c r="AJ13" s="2379" t="s">
        <v>13</v>
      </c>
    </row>
    <row r="14" spans="1:37" ht="16.5" customHeight="1">
      <c r="A14" s="606"/>
      <c r="B14" s="606"/>
      <c r="C14" s="2379" t="s">
        <v>154</v>
      </c>
      <c r="D14" s="1433"/>
      <c r="E14" s="2379" t="s">
        <v>155</v>
      </c>
      <c r="F14" s="1433"/>
      <c r="G14" s="2379" t="s">
        <v>156</v>
      </c>
      <c r="H14" s="1433"/>
      <c r="I14" s="2379" t="s">
        <v>157</v>
      </c>
      <c r="J14" s="1433"/>
      <c r="K14" s="2379" t="s">
        <v>158</v>
      </c>
      <c r="L14" s="1433"/>
      <c r="M14" s="2379" t="s">
        <v>159</v>
      </c>
      <c r="N14" s="1433"/>
      <c r="O14" s="2379" t="s">
        <v>160</v>
      </c>
      <c r="P14" s="1433"/>
      <c r="Q14" s="2379" t="s">
        <v>161</v>
      </c>
      <c r="R14" s="1433"/>
      <c r="S14" s="2379" t="s">
        <v>162</v>
      </c>
      <c r="T14" s="1433"/>
      <c r="U14" s="2379" t="s">
        <v>163</v>
      </c>
      <c r="V14" s="1433"/>
      <c r="W14" s="2379" t="s">
        <v>164</v>
      </c>
      <c r="X14" s="1433"/>
      <c r="Y14" s="2379" t="s">
        <v>165</v>
      </c>
      <c r="Z14" s="1433"/>
      <c r="AA14" s="1433"/>
      <c r="AB14" s="2380">
        <v>2014</v>
      </c>
      <c r="AC14" s="1433"/>
      <c r="AD14" s="1433"/>
      <c r="AE14" s="2380">
        <v>2013</v>
      </c>
      <c r="AF14" s="1433"/>
      <c r="AG14" s="1433"/>
      <c r="AH14" s="2381" t="s">
        <v>18</v>
      </c>
      <c r="AI14" s="2377"/>
      <c r="AJ14" s="2381" t="s">
        <v>19</v>
      </c>
    </row>
    <row r="15" spans="1:37" ht="4.5" customHeight="1">
      <c r="A15" s="606"/>
      <c r="B15" s="606"/>
      <c r="C15" s="1436"/>
      <c r="D15" s="606"/>
      <c r="E15" s="1436"/>
      <c r="F15" s="606"/>
      <c r="G15" s="1436"/>
      <c r="H15" s="606"/>
      <c r="I15" s="1436"/>
      <c r="J15" s="606"/>
      <c r="K15" s="1436"/>
      <c r="L15" s="606"/>
      <c r="M15" s="1436"/>
      <c r="N15" s="606"/>
      <c r="O15" s="1436" t="s">
        <v>21</v>
      </c>
      <c r="P15" s="606"/>
      <c r="Q15" s="1436"/>
      <c r="R15" s="606"/>
      <c r="S15" s="1436"/>
      <c r="T15" s="606"/>
      <c r="U15" s="1436" t="s">
        <v>21</v>
      </c>
      <c r="V15" s="606"/>
      <c r="W15" s="1436"/>
      <c r="X15" s="606"/>
      <c r="Y15" s="1436"/>
      <c r="Z15" s="606"/>
      <c r="AA15" s="606"/>
      <c r="AB15" s="1436"/>
      <c r="AC15" s="606"/>
      <c r="AD15" s="606"/>
      <c r="AE15" s="1436"/>
      <c r="AF15" s="606"/>
      <c r="AG15" s="606"/>
      <c r="AI15" s="606"/>
    </row>
    <row r="16" spans="1:37" ht="16.5" customHeight="1">
      <c r="A16" s="1434" t="s">
        <v>166</v>
      </c>
      <c r="B16" s="606"/>
      <c r="C16" s="1992">
        <v>4034.5</v>
      </c>
      <c r="D16" s="1437"/>
      <c r="E16" s="1437"/>
      <c r="F16" s="1437"/>
      <c r="G16" s="1437"/>
      <c r="H16" s="1437"/>
      <c r="I16" s="1437"/>
      <c r="J16" s="1437"/>
      <c r="K16" s="1437"/>
      <c r="L16" s="1437"/>
      <c r="M16" s="1437"/>
      <c r="N16" s="1437"/>
      <c r="O16" s="1437"/>
      <c r="P16" s="1437"/>
      <c r="Q16" s="1437"/>
      <c r="R16" s="1437"/>
      <c r="S16" s="1437"/>
      <c r="T16" s="1437"/>
      <c r="U16" s="1437"/>
      <c r="V16" s="1437"/>
      <c r="W16" s="1437"/>
      <c r="X16" s="1437"/>
      <c r="Y16" s="1437"/>
      <c r="Z16" s="1437"/>
      <c r="AA16" s="1438"/>
      <c r="AB16" s="1437">
        <f>C16</f>
        <v>4034.5</v>
      </c>
      <c r="AC16" s="1437"/>
      <c r="AD16" s="1439"/>
      <c r="AE16" s="1437">
        <v>3876.4</v>
      </c>
      <c r="AF16" s="1437"/>
      <c r="AG16" s="1437"/>
      <c r="AH16" s="1437">
        <f>ROUND(SUM(AB16-AE16),1)</f>
        <v>158.1</v>
      </c>
      <c r="AI16" s="1433"/>
      <c r="AJ16" s="702">
        <f>ROUND(SUM(AH16/AE16),3)</f>
        <v>4.1000000000000002E-2</v>
      </c>
      <c r="AK16" s="1093"/>
    </row>
    <row r="17" spans="1:45" ht="16.5" customHeight="1">
      <c r="A17" s="606"/>
      <c r="B17" s="606"/>
      <c r="C17" s="606" t="s">
        <v>21</v>
      </c>
      <c r="D17" s="606"/>
      <c r="E17" s="1440"/>
      <c r="F17" s="606"/>
      <c r="G17" s="1440"/>
      <c r="H17" s="606"/>
      <c r="I17" s="1440"/>
      <c r="J17" s="606"/>
      <c r="K17" s="1440"/>
      <c r="L17" s="606"/>
      <c r="M17" s="1440"/>
      <c r="N17" s="606"/>
      <c r="O17" s="1440"/>
      <c r="P17" s="606"/>
      <c r="Q17" s="1440"/>
      <c r="R17" s="606"/>
      <c r="S17" s="1440"/>
      <c r="T17" s="606"/>
      <c r="U17" s="1440"/>
      <c r="V17" s="606"/>
      <c r="W17" s="1440"/>
      <c r="X17" s="606"/>
      <c r="Y17" s="1440"/>
      <c r="Z17" s="606"/>
      <c r="AA17" s="1441"/>
      <c r="AB17" s="606" t="s">
        <v>21</v>
      </c>
      <c r="AC17" s="606"/>
      <c r="AD17" s="1442"/>
      <c r="AE17" s="606" t="s">
        <v>21</v>
      </c>
      <c r="AF17" s="606"/>
      <c r="AG17" s="606"/>
      <c r="AI17" s="606"/>
    </row>
    <row r="18" spans="1:45" ht="16.5" customHeight="1">
      <c r="A18" s="581" t="s">
        <v>20</v>
      </c>
      <c r="B18" s="606"/>
      <c r="C18" s="606"/>
      <c r="D18" s="606"/>
      <c r="E18" s="1440"/>
      <c r="F18" s="606"/>
      <c r="G18" s="1440"/>
      <c r="H18" s="606"/>
      <c r="I18" s="1440"/>
      <c r="J18" s="606"/>
      <c r="K18" s="1440"/>
      <c r="L18" s="606"/>
      <c r="M18" s="1440"/>
      <c r="N18" s="606"/>
      <c r="O18" s="1440"/>
      <c r="P18" s="606"/>
      <c r="Q18" s="1440"/>
      <c r="R18" s="606"/>
      <c r="S18" s="1440"/>
      <c r="T18" s="606"/>
      <c r="U18" s="1440"/>
      <c r="V18" s="606"/>
      <c r="W18" s="1440"/>
      <c r="X18" s="606"/>
      <c r="Y18" s="1440"/>
      <c r="Z18" s="606"/>
      <c r="AA18" s="1441"/>
      <c r="AB18" s="606"/>
      <c r="AC18" s="606"/>
      <c r="AD18" s="1442"/>
      <c r="AE18" s="606"/>
      <c r="AF18" s="606"/>
      <c r="AG18" s="606"/>
      <c r="AI18" s="606"/>
    </row>
    <row r="19" spans="1:45" ht="16.5" customHeight="1">
      <c r="A19" s="606" t="s">
        <v>22</v>
      </c>
      <c r="B19" s="606"/>
      <c r="C19" s="1443">
        <f>+EXHIBITA!V14</f>
        <v>5353.3</v>
      </c>
      <c r="D19" s="1443"/>
      <c r="E19" s="1443"/>
      <c r="F19" s="1443"/>
      <c r="G19" s="1443"/>
      <c r="H19" s="1443"/>
      <c r="I19" s="1443"/>
      <c r="J19" s="1443"/>
      <c r="K19" s="1443"/>
      <c r="L19" s="1443"/>
      <c r="M19" s="1443"/>
      <c r="N19" s="1443"/>
      <c r="O19" s="1443"/>
      <c r="P19" s="1443"/>
      <c r="Q19" s="1443"/>
      <c r="R19" s="1443"/>
      <c r="S19" s="1443"/>
      <c r="T19" s="1443"/>
      <c r="U19" s="1443"/>
      <c r="V19" s="1443"/>
      <c r="X19" s="1443"/>
      <c r="Y19" s="1443"/>
      <c r="Z19" s="1443"/>
      <c r="AA19" s="1444"/>
      <c r="AB19" s="1443">
        <f>ROUND(SUM(C19:Y19),1)</f>
        <v>5353.3</v>
      </c>
      <c r="AC19" s="1443"/>
      <c r="AD19" s="1445"/>
      <c r="AE19" s="1443">
        <f>+EXHIBITA!AD14</f>
        <v>6657.2</v>
      </c>
      <c r="AF19" s="1443"/>
      <c r="AG19" s="1443"/>
      <c r="AH19" s="1443">
        <f>ROUND(SUM(AB19-AE19),1)</f>
        <v>-1303.9000000000001</v>
      </c>
      <c r="AI19" s="606"/>
      <c r="AJ19" s="687">
        <f>ROUND(SUM(AH19/AE19),3)</f>
        <v>-0.19600000000000001</v>
      </c>
    </row>
    <row r="20" spans="1:45" ht="16.5" customHeight="1">
      <c r="A20" s="606" t="s">
        <v>23</v>
      </c>
      <c r="B20" s="606"/>
      <c r="C20" s="1443">
        <f>+EXHIBITA!V15</f>
        <v>1204.4000000000001</v>
      </c>
      <c r="D20" s="1443"/>
      <c r="E20" s="1443"/>
      <c r="F20" s="1443"/>
      <c r="G20" s="1443"/>
      <c r="H20" s="1443"/>
      <c r="I20" s="1443"/>
      <c r="J20" s="1443"/>
      <c r="K20" s="1443"/>
      <c r="L20" s="1443"/>
      <c r="M20" s="1443"/>
      <c r="N20" s="1443"/>
      <c r="O20" s="1443"/>
      <c r="P20" s="1443"/>
      <c r="Q20" s="1443"/>
      <c r="R20" s="1443"/>
      <c r="S20" s="1443"/>
      <c r="T20" s="1443"/>
      <c r="U20" s="1443"/>
      <c r="V20" s="1443"/>
      <c r="X20" s="1443"/>
      <c r="Y20" s="1443"/>
      <c r="Z20" s="1443"/>
      <c r="AA20" s="1444"/>
      <c r="AB20" s="1443">
        <f t="shared" ref="AB20:AB23" si="0">ROUND(SUM(C20:Y20),1)</f>
        <v>1204.4000000000001</v>
      </c>
      <c r="AC20" s="1443"/>
      <c r="AD20" s="1445"/>
      <c r="AE20" s="1443">
        <f>+EXHIBITA!AD15</f>
        <v>1154.5</v>
      </c>
      <c r="AF20" s="1443"/>
      <c r="AG20" s="1443"/>
      <c r="AH20" s="1443">
        <f t="shared" ref="AH20:AH23" si="1">ROUND(SUM(AB20-AE20),1)</f>
        <v>49.9</v>
      </c>
      <c r="AI20" s="606"/>
      <c r="AJ20" s="687">
        <f t="shared" ref="AJ20:AJ23" si="2">ROUND(SUM(AH20/AE20),3)</f>
        <v>4.2999999999999997E-2</v>
      </c>
    </row>
    <row r="21" spans="1:45" ht="16.5" customHeight="1">
      <c r="A21" s="606" t="s">
        <v>24</v>
      </c>
      <c r="B21" s="606"/>
      <c r="C21" s="1443">
        <f>+EXHIBITA!V16</f>
        <v>273.2</v>
      </c>
      <c r="D21" s="1443"/>
      <c r="E21" s="1443"/>
      <c r="F21" s="1443"/>
      <c r="G21" s="1443"/>
      <c r="H21" s="1443"/>
      <c r="I21" s="1443"/>
      <c r="J21" s="1443"/>
      <c r="K21" s="1443"/>
      <c r="L21" s="1443"/>
      <c r="M21" s="1443"/>
      <c r="N21" s="1443"/>
      <c r="O21" s="1443"/>
      <c r="P21" s="1443"/>
      <c r="Q21" s="1443"/>
      <c r="R21" s="1443"/>
      <c r="S21" s="1443"/>
      <c r="T21" s="1443"/>
      <c r="U21" s="1443"/>
      <c r="V21" s="1443"/>
      <c r="X21" s="1443"/>
      <c r="Y21" s="1443"/>
      <c r="Z21" s="1443"/>
      <c r="AA21" s="1444"/>
      <c r="AB21" s="1443">
        <f t="shared" si="0"/>
        <v>273.2</v>
      </c>
      <c r="AC21" s="1443"/>
      <c r="AD21" s="1445"/>
      <c r="AE21" s="1443">
        <f>+EXHIBITA!AD16</f>
        <v>495.6</v>
      </c>
      <c r="AF21" s="1443"/>
      <c r="AG21" s="1443"/>
      <c r="AH21" s="1443">
        <f t="shared" si="1"/>
        <v>-222.4</v>
      </c>
      <c r="AI21" s="606"/>
      <c r="AJ21" s="687">
        <f t="shared" si="2"/>
        <v>-0.44900000000000001</v>
      </c>
    </row>
    <row r="22" spans="1:45" ht="16.5" customHeight="1">
      <c r="A22" s="606" t="s">
        <v>25</v>
      </c>
      <c r="B22" s="606"/>
      <c r="C22" s="1443">
        <f>+EXHIBITA!V17</f>
        <v>286.89999999999998</v>
      </c>
      <c r="D22" s="1443"/>
      <c r="E22" s="1443"/>
      <c r="F22" s="1443"/>
      <c r="G22" s="1443"/>
      <c r="H22" s="1443"/>
      <c r="I22" s="1443"/>
      <c r="J22" s="1443"/>
      <c r="K22" s="1443"/>
      <c r="L22" s="1443"/>
      <c r="M22" s="1443"/>
      <c r="N22" s="1443"/>
      <c r="O22" s="1443"/>
      <c r="P22" s="1443"/>
      <c r="Q22" s="1443"/>
      <c r="R22" s="1443"/>
      <c r="S22" s="1443"/>
      <c r="T22" s="1443"/>
      <c r="U22" s="1443"/>
      <c r="V22" s="1443"/>
      <c r="X22" s="1443"/>
      <c r="Y22" s="1443"/>
      <c r="Z22" s="1443"/>
      <c r="AA22" s="1444"/>
      <c r="AB22" s="1443">
        <f t="shared" si="0"/>
        <v>286.89999999999998</v>
      </c>
      <c r="AC22" s="1443"/>
      <c r="AD22" s="1445"/>
      <c r="AE22" s="1443">
        <f>+EXHIBITA!AD17</f>
        <v>270.60000000000002</v>
      </c>
      <c r="AF22" s="1443"/>
      <c r="AG22" s="1443"/>
      <c r="AH22" s="1443">
        <f t="shared" si="1"/>
        <v>16.3</v>
      </c>
      <c r="AI22" s="606"/>
      <c r="AJ22" s="687">
        <f t="shared" si="2"/>
        <v>0.06</v>
      </c>
    </row>
    <row r="23" spans="1:45" ht="16.5" customHeight="1">
      <c r="A23" s="606" t="s">
        <v>26</v>
      </c>
      <c r="B23" s="606"/>
      <c r="C23" s="1443">
        <f>+EXHIBITA!V18</f>
        <v>1585.2</v>
      </c>
      <c r="D23" s="1443"/>
      <c r="E23" s="1443"/>
      <c r="F23" s="1443"/>
      <c r="G23" s="1443"/>
      <c r="H23" s="1443"/>
      <c r="I23" s="1443"/>
      <c r="J23" s="1443"/>
      <c r="K23" s="1443"/>
      <c r="L23" s="1443"/>
      <c r="M23" s="1443"/>
      <c r="N23" s="1443"/>
      <c r="O23" s="1443"/>
      <c r="P23" s="1443"/>
      <c r="Q23" s="1443"/>
      <c r="R23" s="1443"/>
      <c r="S23" s="1443"/>
      <c r="T23" s="1443"/>
      <c r="U23" s="1443"/>
      <c r="V23" s="1443"/>
      <c r="X23" s="1443"/>
      <c r="Y23" s="1443"/>
      <c r="Z23" s="1443"/>
      <c r="AA23" s="1444"/>
      <c r="AB23" s="1443">
        <f t="shared" si="0"/>
        <v>1585.2</v>
      </c>
      <c r="AC23" s="1446"/>
      <c r="AD23" s="1443"/>
      <c r="AE23" s="1443">
        <f>+EXHIBITA!AD18</f>
        <v>1620.4</v>
      </c>
      <c r="AF23" s="1443"/>
      <c r="AG23" s="1443"/>
      <c r="AH23" s="1443">
        <f t="shared" si="1"/>
        <v>-35.200000000000003</v>
      </c>
      <c r="AI23" s="606"/>
      <c r="AJ23" s="687">
        <f t="shared" si="2"/>
        <v>-2.1999999999999999E-2</v>
      </c>
    </row>
    <row r="24" spans="1:45" ht="16.5" customHeight="1">
      <c r="A24" s="606" t="s">
        <v>27</v>
      </c>
      <c r="B24" s="606"/>
      <c r="C24" s="1448">
        <f>+EXHIBITA!V19</f>
        <v>2978</v>
      </c>
      <c r="D24" s="1443"/>
      <c r="E24" s="1447"/>
      <c r="F24" s="1443"/>
      <c r="G24" s="1447"/>
      <c r="H24" s="1443"/>
      <c r="I24" s="1447"/>
      <c r="J24" s="1443"/>
      <c r="K24" s="1447"/>
      <c r="L24" s="1443"/>
      <c r="M24" s="1447"/>
      <c r="N24" s="1443"/>
      <c r="O24" s="1447"/>
      <c r="P24" s="1443"/>
      <c r="Q24" s="1447"/>
      <c r="R24" s="1443"/>
      <c r="S24" s="1447"/>
      <c r="T24" s="1443"/>
      <c r="U24" s="1447"/>
      <c r="V24" s="1443"/>
      <c r="W24" s="1985"/>
      <c r="X24" s="1443"/>
      <c r="Y24" s="1447"/>
      <c r="Z24" s="1443"/>
      <c r="AA24" s="1444"/>
      <c r="AB24" s="1447">
        <f>ROUND(SUM(C24:Y24),1)</f>
        <v>2978</v>
      </c>
      <c r="AC24" s="1443"/>
      <c r="AD24" s="1445"/>
      <c r="AE24" s="1448">
        <f>+EXHIBITA!AD19</f>
        <v>2493.9</v>
      </c>
      <c r="AF24" s="1443"/>
      <c r="AG24" s="1443"/>
      <c r="AH24" s="1447">
        <f>ROUND(SUM(AB24-AE24),1)</f>
        <v>484.1</v>
      </c>
      <c r="AI24" s="606"/>
      <c r="AJ24" s="687">
        <f>ROUND(SUM(AH24/AE24),3)</f>
        <v>0.19400000000000001</v>
      </c>
    </row>
    <row r="25" spans="1:45" ht="16.5" customHeight="1">
      <c r="A25" s="606"/>
      <c r="B25" s="606"/>
      <c r="C25" s="1443"/>
      <c r="D25" s="1443"/>
      <c r="E25" s="1443"/>
      <c r="F25" s="1443"/>
      <c r="G25" s="1443"/>
      <c r="H25" s="1443"/>
      <c r="I25" s="1443"/>
      <c r="J25" s="1443"/>
      <c r="K25" s="1443"/>
      <c r="L25" s="1443"/>
      <c r="M25" s="1443"/>
      <c r="N25" s="1443"/>
      <c r="O25" s="1443"/>
      <c r="P25" s="1443"/>
      <c r="Q25" s="1443"/>
      <c r="R25" s="1443"/>
      <c r="S25" s="1443"/>
      <c r="T25" s="1443"/>
      <c r="U25" s="1443"/>
      <c r="V25" s="1443"/>
      <c r="W25" s="1443"/>
      <c r="X25" s="1443"/>
      <c r="Y25" s="1443"/>
      <c r="Z25" s="1443"/>
      <c r="AA25" s="1444"/>
      <c r="AB25" s="1443"/>
      <c r="AC25" s="1443"/>
      <c r="AD25" s="1445"/>
      <c r="AE25" s="1443"/>
      <c r="AF25" s="1443"/>
      <c r="AG25" s="1443"/>
      <c r="AH25" s="1443"/>
      <c r="AI25" s="606"/>
      <c r="AJ25" s="1449"/>
    </row>
    <row r="26" spans="1:45" ht="16.5" customHeight="1">
      <c r="A26" s="581" t="s">
        <v>28</v>
      </c>
      <c r="B26" s="606"/>
      <c r="C26" s="1450">
        <f>ROUND(SUM(C19:C24),1)</f>
        <v>11681</v>
      </c>
      <c r="D26" s="1451"/>
      <c r="E26" s="1450">
        <f>ROUND(SUM(E19:E24),1)</f>
        <v>0</v>
      </c>
      <c r="F26" s="1451"/>
      <c r="G26" s="1450">
        <f>ROUND(SUM(G19:G24),1)</f>
        <v>0</v>
      </c>
      <c r="H26" s="1451"/>
      <c r="I26" s="1450">
        <f>ROUND(SUM(I19:I24),1)</f>
        <v>0</v>
      </c>
      <c r="J26" s="1451"/>
      <c r="K26" s="1450">
        <f>ROUND(SUM(K19:K24),1)</f>
        <v>0</v>
      </c>
      <c r="L26" s="1451"/>
      <c r="M26" s="1450">
        <f>ROUND(SUM(M19:M24),1)</f>
        <v>0</v>
      </c>
      <c r="N26" s="1451"/>
      <c r="O26" s="1450">
        <f>ROUND(SUM(O19:O24),1)</f>
        <v>0</v>
      </c>
      <c r="P26" s="1451"/>
      <c r="Q26" s="1450">
        <f>ROUND(SUM(Q19:Q24),1)</f>
        <v>0</v>
      </c>
      <c r="R26" s="1451"/>
      <c r="S26" s="1450">
        <f>ROUND(SUM(S19:S24),1)</f>
        <v>0</v>
      </c>
      <c r="T26" s="1451"/>
      <c r="U26" s="1450">
        <f>ROUND(SUM(U19:U24),1)</f>
        <v>0</v>
      </c>
      <c r="V26" s="1451"/>
      <c r="W26" s="1450">
        <f>ROUND(SUM(W19:W24),1)</f>
        <v>0</v>
      </c>
      <c r="X26" s="1451"/>
      <c r="Y26" s="1450">
        <f>ROUND(SUM(Y19:Y24),1)</f>
        <v>0</v>
      </c>
      <c r="Z26" s="1451"/>
      <c r="AA26" s="1452"/>
      <c r="AB26" s="1450">
        <f>ROUND(SUM(AB19:AB24),1)</f>
        <v>11681</v>
      </c>
      <c r="AC26" s="1451"/>
      <c r="AD26" s="1453"/>
      <c r="AE26" s="1450">
        <f>SUM(AE19:AE24)</f>
        <v>12692.199999999999</v>
      </c>
      <c r="AF26" s="1451"/>
      <c r="AG26" s="1451"/>
      <c r="AH26" s="1450">
        <f>ROUND(SUM(AB26-AE26),1)</f>
        <v>-1011.2</v>
      </c>
      <c r="AI26" s="1433"/>
      <c r="AJ26" s="717">
        <f>ROUND(SUM(AH26/AE26),3)</f>
        <v>-0.08</v>
      </c>
      <c r="AK26" s="1093"/>
      <c r="AL26" s="1093"/>
      <c r="AM26" s="1093"/>
      <c r="AN26" s="1093"/>
      <c r="AO26" s="1093"/>
      <c r="AP26" s="1093"/>
      <c r="AQ26" s="1093"/>
      <c r="AR26" s="1093"/>
      <c r="AS26" s="1093"/>
    </row>
    <row r="27" spans="1:45" ht="16.5" customHeight="1">
      <c r="A27" s="581"/>
      <c r="B27" s="606"/>
      <c r="C27" s="1454"/>
      <c r="D27" s="1443"/>
      <c r="E27" s="1454"/>
      <c r="F27" s="1443"/>
      <c r="G27" s="1454"/>
      <c r="H27" s="1443"/>
      <c r="I27" s="1454"/>
      <c r="J27" s="1443"/>
      <c r="K27" s="1454"/>
      <c r="L27" s="1443"/>
      <c r="M27" s="1454"/>
      <c r="N27" s="1443"/>
      <c r="O27" s="1454"/>
      <c r="P27" s="1443"/>
      <c r="Q27" s="1454"/>
      <c r="R27" s="1443"/>
      <c r="S27" s="1454"/>
      <c r="T27" s="1443"/>
      <c r="U27" s="1454"/>
      <c r="V27" s="1443"/>
      <c r="W27" s="1454"/>
      <c r="X27" s="1443"/>
      <c r="Y27" s="1454"/>
      <c r="Z27" s="1443"/>
      <c r="AA27" s="1444"/>
      <c r="AB27" s="1454"/>
      <c r="AC27" s="1443"/>
      <c r="AD27" s="1445"/>
      <c r="AE27" s="1454"/>
      <c r="AF27" s="1443"/>
      <c r="AG27" s="1443"/>
      <c r="AH27" s="320"/>
      <c r="AI27" s="606"/>
    </row>
    <row r="28" spans="1:45" ht="16.5" customHeight="1">
      <c r="A28" s="581" t="s">
        <v>29</v>
      </c>
      <c r="B28" s="606"/>
      <c r="C28" s="1455"/>
      <c r="D28" s="1443"/>
      <c r="E28" s="1455"/>
      <c r="F28" s="1443"/>
      <c r="G28" s="1455"/>
      <c r="H28" s="1443"/>
      <c r="I28" s="1455"/>
      <c r="J28" s="1443"/>
      <c r="K28" s="1455"/>
      <c r="L28" s="1443"/>
      <c r="M28" s="1455"/>
      <c r="N28" s="1443"/>
      <c r="O28" s="1455"/>
      <c r="P28" s="1443"/>
      <c r="Q28" s="1455"/>
      <c r="R28" s="1443"/>
      <c r="S28" s="1455"/>
      <c r="T28" s="1443"/>
      <c r="U28" s="1455"/>
      <c r="V28" s="1443"/>
      <c r="W28" s="1455"/>
      <c r="X28" s="1443"/>
      <c r="Y28" s="1455"/>
      <c r="Z28" s="1443"/>
      <c r="AA28" s="1444"/>
      <c r="AB28" s="1455"/>
      <c r="AC28" s="1443"/>
      <c r="AD28" s="1445"/>
      <c r="AE28" s="1455"/>
      <c r="AF28" s="1443"/>
      <c r="AG28" s="1443"/>
      <c r="AH28" s="320"/>
      <c r="AI28" s="606"/>
    </row>
    <row r="29" spans="1:45" ht="16.5" customHeight="1">
      <c r="A29" s="606" t="s">
        <v>167</v>
      </c>
      <c r="B29" s="606"/>
      <c r="C29" s="1443"/>
      <c r="D29" s="1443"/>
      <c r="E29" s="1443"/>
      <c r="F29" s="1443"/>
      <c r="G29" s="1443"/>
      <c r="H29" s="1443"/>
      <c r="I29" s="1443"/>
      <c r="J29" s="1443"/>
      <c r="K29" s="1443"/>
      <c r="L29" s="1443"/>
      <c r="M29" s="1443"/>
      <c r="N29" s="1443"/>
      <c r="O29" s="1443"/>
      <c r="P29" s="1443"/>
      <c r="Q29" s="1443"/>
      <c r="R29" s="1443"/>
      <c r="S29" s="1443"/>
      <c r="T29" s="1443"/>
      <c r="U29" s="1443"/>
      <c r="V29" s="1443"/>
      <c r="W29" s="1443"/>
      <c r="X29" s="1443"/>
      <c r="Y29" s="1443"/>
      <c r="Z29" s="1443"/>
      <c r="AA29" s="1444"/>
      <c r="AB29" s="1443"/>
      <c r="AC29" s="1443"/>
      <c r="AD29" s="1445"/>
      <c r="AE29" s="338"/>
      <c r="AF29" s="1443"/>
      <c r="AG29" s="1443"/>
      <c r="AH29" s="1443"/>
      <c r="AI29" s="606"/>
      <c r="AJ29" s="687"/>
    </row>
    <row r="30" spans="1:45" ht="16.5" customHeight="1">
      <c r="A30" s="662" t="s">
        <v>31</v>
      </c>
      <c r="B30" s="606"/>
      <c r="C30" s="1443">
        <f>+EXHIBITA!V24</f>
        <v>763.8</v>
      </c>
      <c r="D30" s="1443"/>
      <c r="E30" s="1456"/>
      <c r="F30" s="1443"/>
      <c r="G30" s="1456"/>
      <c r="H30" s="1443"/>
      <c r="I30" s="1456"/>
      <c r="J30" s="1443"/>
      <c r="K30" s="1456"/>
      <c r="L30" s="1443"/>
      <c r="M30" s="1456"/>
      <c r="N30" s="1443"/>
      <c r="O30" s="1456"/>
      <c r="P30" s="1443"/>
      <c r="Q30" s="1456"/>
      <c r="R30" s="1443"/>
      <c r="S30" s="1456"/>
      <c r="T30" s="1443"/>
      <c r="U30" s="1457"/>
      <c r="V30" s="1443"/>
      <c r="X30" s="1443"/>
      <c r="Y30" s="1443"/>
      <c r="Z30" s="1443"/>
      <c r="AA30" s="1444"/>
      <c r="AB30" s="338">
        <f>ROUND(SUM(C30:Y30),1)</f>
        <v>763.8</v>
      </c>
      <c r="AC30" s="1443"/>
      <c r="AD30" s="1445"/>
      <c r="AE30" s="338">
        <f>+EXHIBITA!AD24</f>
        <v>488.7</v>
      </c>
      <c r="AF30" s="1443"/>
      <c r="AG30" s="1443"/>
      <c r="AH30" s="1443">
        <f>ROUND(SUM(AB30-AE30),1)</f>
        <v>275.10000000000002</v>
      </c>
      <c r="AI30" s="606"/>
      <c r="AJ30" s="687">
        <f>ROUND(SUM(AH30/AE30),3)</f>
        <v>0.56299999999999994</v>
      </c>
    </row>
    <row r="31" spans="1:45" ht="16.5" customHeight="1">
      <c r="A31" s="662" t="s">
        <v>32</v>
      </c>
      <c r="B31" s="606"/>
      <c r="C31" s="1443">
        <f>+EXHIBITA!V25</f>
        <v>2.6</v>
      </c>
      <c r="D31" s="1443"/>
      <c r="E31" s="1456"/>
      <c r="F31" s="1443"/>
      <c r="G31" s="1456"/>
      <c r="H31" s="1443"/>
      <c r="I31" s="1456"/>
      <c r="J31" s="1443"/>
      <c r="K31" s="1456"/>
      <c r="L31" s="1443"/>
      <c r="M31" s="1456"/>
      <c r="N31" s="1443"/>
      <c r="O31" s="1456"/>
      <c r="P31" s="1443"/>
      <c r="Q31" s="1456"/>
      <c r="R31" s="1443"/>
      <c r="S31" s="1456"/>
      <c r="T31" s="1443"/>
      <c r="U31" s="1457"/>
      <c r="V31" s="1443"/>
      <c r="X31" s="1443"/>
      <c r="Y31" s="1443"/>
      <c r="Z31" s="1443"/>
      <c r="AA31" s="1444"/>
      <c r="AB31" s="338">
        <f t="shared" ref="AB31:AB38" si="3">ROUND(SUM(C31:Y31),1)</f>
        <v>2.6</v>
      </c>
      <c r="AC31" s="1443"/>
      <c r="AD31" s="1445"/>
      <c r="AE31" s="338">
        <f>+EXHIBITA!AD25</f>
        <v>11.9</v>
      </c>
      <c r="AF31" s="1443"/>
      <c r="AG31" s="1443"/>
      <c r="AH31" s="1443">
        <f t="shared" ref="AH31:AH38" si="4">ROUND(SUM(AB31-AE31),1)</f>
        <v>-9.3000000000000007</v>
      </c>
      <c r="AI31" s="606"/>
      <c r="AJ31" s="687">
        <f t="shared" ref="AJ31:AJ38" si="5">ROUND(SUM(AH31/AE31),3)</f>
        <v>-0.78200000000000003</v>
      </c>
    </row>
    <row r="32" spans="1:45" ht="16.5" customHeight="1">
      <c r="A32" s="662" t="s">
        <v>33</v>
      </c>
      <c r="B32" s="606"/>
      <c r="C32" s="1443">
        <f>+EXHIBITA!V26</f>
        <v>17.600000000000001</v>
      </c>
      <c r="D32" s="1443"/>
      <c r="E32" s="1456"/>
      <c r="F32" s="1443"/>
      <c r="G32" s="1456"/>
      <c r="H32" s="1443"/>
      <c r="I32" s="1456"/>
      <c r="J32" s="1443"/>
      <c r="K32" s="1456"/>
      <c r="L32" s="1443"/>
      <c r="M32" s="1456"/>
      <c r="N32" s="1443"/>
      <c r="O32" s="1456"/>
      <c r="P32" s="1443"/>
      <c r="Q32" s="1456"/>
      <c r="R32" s="1443"/>
      <c r="S32" s="1456"/>
      <c r="T32" s="1443"/>
      <c r="U32" s="1457"/>
      <c r="V32" s="1443"/>
      <c r="X32" s="1443"/>
      <c r="Y32" s="1443"/>
      <c r="Z32" s="1443"/>
      <c r="AA32" s="1444"/>
      <c r="AB32" s="338">
        <f t="shared" si="3"/>
        <v>17.600000000000001</v>
      </c>
      <c r="AC32" s="1443"/>
      <c r="AD32" s="1445"/>
      <c r="AE32" s="338">
        <f>+EXHIBITA!AD26</f>
        <v>16</v>
      </c>
      <c r="AF32" s="1443"/>
      <c r="AG32" s="1443"/>
      <c r="AH32" s="1443">
        <f t="shared" si="4"/>
        <v>1.6</v>
      </c>
      <c r="AI32" s="606"/>
      <c r="AJ32" s="687">
        <f t="shared" si="5"/>
        <v>0.1</v>
      </c>
    </row>
    <row r="33" spans="1:38" ht="16.5" customHeight="1">
      <c r="A33" s="662" t="s">
        <v>34</v>
      </c>
      <c r="B33" s="606"/>
      <c r="C33" s="1443"/>
      <c r="D33" s="1443"/>
      <c r="E33" s="1456"/>
      <c r="F33" s="1443"/>
      <c r="G33" s="1456"/>
      <c r="H33" s="1443"/>
      <c r="I33" s="1456"/>
      <c r="J33" s="1443"/>
      <c r="K33" s="1456"/>
      <c r="L33" s="1443"/>
      <c r="M33" s="1456"/>
      <c r="N33" s="1443"/>
      <c r="O33" s="1456"/>
      <c r="P33" s="1443"/>
      <c r="Q33" s="1456"/>
      <c r="R33" s="1443"/>
      <c r="S33" s="1456"/>
      <c r="T33" s="1443"/>
      <c r="U33" s="1443"/>
      <c r="V33" s="1443"/>
      <c r="X33" s="1443"/>
      <c r="Y33" s="1443"/>
      <c r="Z33" s="1443"/>
      <c r="AA33" s="1444"/>
      <c r="AB33" s="338"/>
      <c r="AC33" s="1443"/>
      <c r="AD33" s="1445"/>
      <c r="AE33" s="527"/>
      <c r="AF33" s="1443"/>
      <c r="AG33" s="1443"/>
      <c r="AH33" s="1443" t="s">
        <v>21</v>
      </c>
      <c r="AI33" s="606"/>
      <c r="AJ33" s="687"/>
    </row>
    <row r="34" spans="1:38" ht="16.5" customHeight="1">
      <c r="A34" s="665" t="s">
        <v>35</v>
      </c>
      <c r="B34" s="606"/>
      <c r="C34" s="1443">
        <f>+EXHIBITA!V28</f>
        <v>3623.6</v>
      </c>
      <c r="D34" s="1443"/>
      <c r="E34" s="1456"/>
      <c r="F34" s="1443"/>
      <c r="G34" s="1456"/>
      <c r="H34" s="1443"/>
      <c r="I34" s="1456"/>
      <c r="J34" s="1443"/>
      <c r="K34" s="1456"/>
      <c r="L34" s="1443"/>
      <c r="M34" s="1456"/>
      <c r="N34" s="1443"/>
      <c r="O34" s="1456"/>
      <c r="P34" s="1443"/>
      <c r="Q34" s="1456"/>
      <c r="R34" s="1443"/>
      <c r="S34" s="1456"/>
      <c r="T34" s="1443"/>
      <c r="U34" s="1443"/>
      <c r="V34" s="1443"/>
      <c r="X34" s="1443"/>
      <c r="Y34" s="1443"/>
      <c r="Z34" s="1443"/>
      <c r="AA34" s="1444"/>
      <c r="AB34" s="338">
        <f t="shared" si="3"/>
        <v>3623.6</v>
      </c>
      <c r="AC34" s="1443"/>
      <c r="AD34" s="1445"/>
      <c r="AE34" s="338">
        <f>+EXHIBITA!AD28</f>
        <v>2939.8</v>
      </c>
      <c r="AF34" s="1443"/>
      <c r="AG34" s="1443"/>
      <c r="AH34" s="1443">
        <f t="shared" si="4"/>
        <v>683.8</v>
      </c>
      <c r="AI34" s="606"/>
      <c r="AJ34" s="687">
        <f t="shared" si="5"/>
        <v>0.23300000000000001</v>
      </c>
      <c r="AK34" s="593"/>
    </row>
    <row r="35" spans="1:38" ht="16.5" customHeight="1">
      <c r="A35" s="662" t="s">
        <v>36</v>
      </c>
      <c r="B35" s="606"/>
      <c r="C35" s="1443">
        <f>+EXHIBITA!V29</f>
        <v>230.2</v>
      </c>
      <c r="D35" s="1443"/>
      <c r="E35" s="1456"/>
      <c r="F35" s="1443"/>
      <c r="G35" s="1456"/>
      <c r="H35" s="1443"/>
      <c r="I35" s="1456"/>
      <c r="J35" s="1443"/>
      <c r="K35" s="1456"/>
      <c r="L35" s="1443"/>
      <c r="M35" s="1456"/>
      <c r="N35" s="1443"/>
      <c r="O35" s="1456"/>
      <c r="P35" s="1443"/>
      <c r="Q35" s="1456"/>
      <c r="R35" s="1443"/>
      <c r="S35" s="1456"/>
      <c r="T35" s="1443"/>
      <c r="U35" s="1443"/>
      <c r="V35" s="1443"/>
      <c r="X35" s="1443"/>
      <c r="Y35" s="1443"/>
      <c r="Z35" s="1443"/>
      <c r="AA35" s="1444"/>
      <c r="AB35" s="338">
        <f t="shared" si="3"/>
        <v>230.2</v>
      </c>
      <c r="AC35" s="1446"/>
      <c r="AD35" s="1443"/>
      <c r="AE35" s="338">
        <f>+EXHIBITA!AD29</f>
        <v>197.4</v>
      </c>
      <c r="AF35" s="1443"/>
      <c r="AG35" s="1443"/>
      <c r="AH35" s="1443">
        <f t="shared" si="4"/>
        <v>32.799999999999997</v>
      </c>
      <c r="AI35" s="606"/>
      <c r="AJ35" s="687">
        <f t="shared" si="5"/>
        <v>0.16600000000000001</v>
      </c>
    </row>
    <row r="36" spans="1:38" ht="16.5" customHeight="1">
      <c r="A36" s="662" t="s">
        <v>37</v>
      </c>
      <c r="B36" s="606"/>
      <c r="C36" s="1443">
        <f>+EXHIBITA!V30</f>
        <v>69.8</v>
      </c>
      <c r="D36" s="1443"/>
      <c r="E36" s="1456"/>
      <c r="F36" s="1443"/>
      <c r="G36" s="1456"/>
      <c r="H36" s="1443"/>
      <c r="I36" s="1456"/>
      <c r="J36" s="1443"/>
      <c r="K36" s="1456"/>
      <c r="L36" s="1443"/>
      <c r="M36" s="1456"/>
      <c r="N36" s="1443"/>
      <c r="O36" s="1456"/>
      <c r="P36" s="1443"/>
      <c r="Q36" s="1456"/>
      <c r="R36" s="1443"/>
      <c r="S36" s="1456"/>
      <c r="T36" s="1443"/>
      <c r="U36" s="1443"/>
      <c r="V36" s="1443"/>
      <c r="X36" s="1443"/>
      <c r="Y36" s="1443"/>
      <c r="Z36" s="1443"/>
      <c r="AA36" s="1444"/>
      <c r="AB36" s="338">
        <f t="shared" si="3"/>
        <v>69.8</v>
      </c>
      <c r="AC36" s="1458"/>
      <c r="AD36" s="1445"/>
      <c r="AE36" s="338">
        <f>+EXHIBITA!AD30</f>
        <v>106.7</v>
      </c>
      <c r="AF36" s="1443"/>
      <c r="AG36" s="1443"/>
      <c r="AH36" s="1443">
        <f t="shared" si="4"/>
        <v>-36.9</v>
      </c>
      <c r="AI36" s="606"/>
      <c r="AJ36" s="687">
        <f t="shared" si="5"/>
        <v>-0.34599999999999997</v>
      </c>
    </row>
    <row r="37" spans="1:38" ht="16.5" customHeight="1">
      <c r="A37" s="662" t="s">
        <v>38</v>
      </c>
      <c r="B37" s="606"/>
      <c r="C37" s="1443">
        <f>+EXHIBITA!V31</f>
        <v>491.9</v>
      </c>
      <c r="D37" s="1443"/>
      <c r="E37" s="1456"/>
      <c r="F37" s="1443"/>
      <c r="G37" s="1456"/>
      <c r="H37" s="1443"/>
      <c r="I37" s="1456"/>
      <c r="J37" s="1443"/>
      <c r="K37" s="1456"/>
      <c r="L37" s="1443"/>
      <c r="M37" s="1456"/>
      <c r="N37" s="1443"/>
      <c r="O37" s="1456"/>
      <c r="P37" s="1443"/>
      <c r="Q37" s="1456"/>
      <c r="R37" s="1443"/>
      <c r="S37" s="1456"/>
      <c r="T37" s="1443"/>
      <c r="U37" s="1443"/>
      <c r="V37" s="1443"/>
      <c r="X37" s="1443"/>
      <c r="Y37" s="1443"/>
      <c r="Z37" s="1443"/>
      <c r="AA37" s="1444"/>
      <c r="AB37" s="338">
        <f t="shared" si="3"/>
        <v>491.9</v>
      </c>
      <c r="AC37" s="1458"/>
      <c r="AD37" s="1445"/>
      <c r="AE37" s="338">
        <f>+EXHIBITA!AD31</f>
        <v>441.3</v>
      </c>
      <c r="AF37" s="1443"/>
      <c r="AG37" s="1443"/>
      <c r="AH37" s="1443">
        <f t="shared" si="4"/>
        <v>50.6</v>
      </c>
      <c r="AI37" s="606"/>
      <c r="AJ37" s="687">
        <f t="shared" si="5"/>
        <v>0.115</v>
      </c>
    </row>
    <row r="38" spans="1:38" ht="16.5" customHeight="1">
      <c r="A38" s="662" t="s">
        <v>39</v>
      </c>
      <c r="B38" s="606"/>
      <c r="C38" s="1443">
        <f>+EXHIBITA!V32</f>
        <v>12</v>
      </c>
      <c r="D38" s="1443"/>
      <c r="E38" s="1456"/>
      <c r="F38" s="1443"/>
      <c r="G38" s="1456"/>
      <c r="H38" s="1443"/>
      <c r="I38" s="1456"/>
      <c r="J38" s="1443"/>
      <c r="K38" s="1456"/>
      <c r="L38" s="1443"/>
      <c r="M38" s="1456"/>
      <c r="N38" s="1443"/>
      <c r="O38" s="1456"/>
      <c r="P38" s="1443"/>
      <c r="Q38" s="1456"/>
      <c r="R38" s="1443"/>
      <c r="S38" s="1456"/>
      <c r="T38" s="1443"/>
      <c r="U38" s="1443"/>
      <c r="V38" s="1443"/>
      <c r="X38" s="1443"/>
      <c r="Y38" s="1443"/>
      <c r="Z38" s="1443"/>
      <c r="AA38" s="1444"/>
      <c r="AB38" s="338">
        <f t="shared" si="3"/>
        <v>12</v>
      </c>
      <c r="AC38" s="1458"/>
      <c r="AD38" s="1445"/>
      <c r="AE38" s="338">
        <f>+EXHIBITA!AD32</f>
        <v>22.8</v>
      </c>
      <c r="AF38" s="1443"/>
      <c r="AG38" s="1443"/>
      <c r="AH38" s="1443">
        <f t="shared" si="4"/>
        <v>-10.8</v>
      </c>
      <c r="AI38" s="606"/>
      <c r="AJ38" s="687">
        <f t="shared" si="5"/>
        <v>-0.47399999999999998</v>
      </c>
    </row>
    <row r="39" spans="1:38" ht="16.5" customHeight="1">
      <c r="A39" s="662" t="s">
        <v>40</v>
      </c>
      <c r="B39" s="606"/>
      <c r="C39" s="1443">
        <f>+EXHIBITA!V33</f>
        <v>213.1</v>
      </c>
      <c r="D39" s="1443"/>
      <c r="E39" s="1456"/>
      <c r="F39" s="1443"/>
      <c r="G39" s="1456"/>
      <c r="H39" s="1443"/>
      <c r="I39" s="1456"/>
      <c r="J39" s="1443"/>
      <c r="K39" s="1456"/>
      <c r="L39" s="1443"/>
      <c r="M39" s="1456"/>
      <c r="N39" s="1443"/>
      <c r="O39" s="1456"/>
      <c r="P39" s="1443"/>
      <c r="Q39" s="1456"/>
      <c r="R39" s="1443"/>
      <c r="S39" s="1456"/>
      <c r="T39" s="1443"/>
      <c r="U39" s="1443"/>
      <c r="V39" s="1443"/>
      <c r="X39" s="1443"/>
      <c r="Y39" s="1443"/>
      <c r="Z39" s="1443"/>
      <c r="AA39" s="1444"/>
      <c r="AB39" s="1443">
        <f>ROUND(SUM(C39:Y39),1)</f>
        <v>213.1</v>
      </c>
      <c r="AC39" s="1458"/>
      <c r="AD39" s="1445"/>
      <c r="AE39" s="321">
        <f>+EXHIBITA!AD33</f>
        <v>238.2</v>
      </c>
      <c r="AF39" s="1443"/>
      <c r="AG39" s="1443"/>
      <c r="AH39" s="1443">
        <f>ROUND(SUM(AB39-AE39),1)</f>
        <v>-25.1</v>
      </c>
      <c r="AI39" s="606"/>
      <c r="AJ39" s="718">
        <f>ROUND(SUM(AH39/AE39),3)</f>
        <v>-0.105</v>
      </c>
    </row>
    <row r="40" spans="1:38" ht="1.5" customHeight="1">
      <c r="A40" s="1461"/>
      <c r="B40" s="606"/>
      <c r="C40" s="1447"/>
      <c r="D40" s="1443"/>
      <c r="E40" s="1447"/>
      <c r="F40" s="1443"/>
      <c r="G40" s="1447"/>
      <c r="H40" s="1443"/>
      <c r="I40" s="1447"/>
      <c r="J40" s="1443"/>
      <c r="K40" s="1447"/>
      <c r="L40" s="1443"/>
      <c r="M40" s="1447"/>
      <c r="N40" s="1443"/>
      <c r="O40" s="1447"/>
      <c r="P40" s="1443"/>
      <c r="Q40" s="1447"/>
      <c r="R40" s="1443"/>
      <c r="S40" s="1447"/>
      <c r="T40" s="1443"/>
      <c r="U40" s="1447"/>
      <c r="V40" s="1443"/>
      <c r="W40" s="1447"/>
      <c r="X40" s="1443"/>
      <c r="Y40" s="1447"/>
      <c r="Z40" s="1443"/>
      <c r="AA40" s="1444"/>
      <c r="AB40" s="1447"/>
      <c r="AC40" s="1446"/>
      <c r="AD40" s="1443"/>
      <c r="AE40" s="321"/>
      <c r="AF40" s="1443"/>
      <c r="AG40" s="1443"/>
      <c r="AH40" s="1447"/>
      <c r="AI40" s="606"/>
      <c r="AJ40" s="718"/>
    </row>
    <row r="41" spans="1:38" ht="16.5" customHeight="1">
      <c r="A41" s="606" t="s">
        <v>41</v>
      </c>
      <c r="B41" s="606"/>
      <c r="C41" s="1462">
        <f>ROUND(SUM(C30:C40),1)</f>
        <v>5424.6</v>
      </c>
      <c r="D41" s="1451"/>
      <c r="E41" s="1462">
        <f>ROUND(SUM(E30:E40),1)</f>
        <v>0</v>
      </c>
      <c r="F41" s="1451"/>
      <c r="G41" s="1462">
        <f>ROUND(SUM(G30:G40),1)</f>
        <v>0</v>
      </c>
      <c r="H41" s="1451"/>
      <c r="I41" s="1462">
        <f>ROUND(SUM(I30:I40),1)</f>
        <v>0</v>
      </c>
      <c r="J41" s="1451"/>
      <c r="K41" s="1462">
        <f>ROUND(SUM(K30:K40),1)</f>
        <v>0</v>
      </c>
      <c r="L41" s="1451"/>
      <c r="M41" s="1462">
        <f>ROUND(SUM(M30:M40),1)</f>
        <v>0</v>
      </c>
      <c r="N41" s="1451"/>
      <c r="O41" s="1462">
        <f>ROUND(SUM(O30:O40),1)</f>
        <v>0</v>
      </c>
      <c r="P41" s="1451"/>
      <c r="Q41" s="1462">
        <f>ROUND(SUM(Q30:Q40),1)</f>
        <v>0</v>
      </c>
      <c r="R41" s="1451"/>
      <c r="S41" s="1462">
        <f>ROUND(SUM(S30:S40),1)</f>
        <v>0</v>
      </c>
      <c r="T41" s="1451"/>
      <c r="U41" s="1462">
        <f>ROUND(SUM(U30:U40),1)</f>
        <v>0</v>
      </c>
      <c r="V41" s="1451"/>
      <c r="W41" s="1462">
        <f>ROUND(SUM(W30:W40),1)</f>
        <v>0</v>
      </c>
      <c r="X41" s="1451"/>
      <c r="Y41" s="1462">
        <f>ROUND(SUM(Y30:Y40),1)</f>
        <v>0</v>
      </c>
      <c r="Z41" s="1451"/>
      <c r="AA41" s="1452"/>
      <c r="AB41" s="1462">
        <f>ROUND(SUM(AB30:AB40),1)</f>
        <v>5424.6</v>
      </c>
      <c r="AC41" s="1463"/>
      <c r="AD41" s="1453"/>
      <c r="AE41" s="667">
        <f>SUM(AE30:AE40)</f>
        <v>4462.8</v>
      </c>
      <c r="AF41" s="1451"/>
      <c r="AG41" s="1451"/>
      <c r="AH41" s="1462">
        <f>SUM(AH30:AH39)</f>
        <v>961.80000000000007</v>
      </c>
      <c r="AI41" s="1433"/>
      <c r="AJ41" s="722">
        <f>ROUND(SUM(AH41/AE41),3)</f>
        <v>0.216</v>
      </c>
      <c r="AK41" s="1093"/>
      <c r="AL41" s="1093"/>
    </row>
    <row r="42" spans="1:38" ht="16.5" customHeight="1">
      <c r="A42" s="606" t="s">
        <v>42</v>
      </c>
      <c r="B42" s="606"/>
      <c r="C42" s="1455"/>
      <c r="D42" s="1443"/>
      <c r="E42" s="1455"/>
      <c r="F42" s="1443"/>
      <c r="G42" s="1455"/>
      <c r="H42" s="1443"/>
      <c r="I42" s="1455"/>
      <c r="J42" s="1443"/>
      <c r="K42" s="1455"/>
      <c r="L42" s="1443"/>
      <c r="M42" s="1455"/>
      <c r="N42" s="1443"/>
      <c r="O42" s="1455"/>
      <c r="P42" s="1443"/>
      <c r="Q42" s="1455"/>
      <c r="R42" s="1443"/>
      <c r="S42" s="1455"/>
      <c r="T42" s="1443"/>
      <c r="U42" s="1455"/>
      <c r="V42" s="1443"/>
      <c r="W42" s="1455"/>
      <c r="X42" s="1443"/>
      <c r="Y42" s="1455"/>
      <c r="Z42" s="1443"/>
      <c r="AA42" s="1444"/>
      <c r="AB42" s="1455"/>
      <c r="AC42" s="1443"/>
      <c r="AD42" s="1445"/>
      <c r="AE42" s="321"/>
      <c r="AF42" s="1443"/>
      <c r="AG42" s="1443"/>
      <c r="AH42" s="320"/>
      <c r="AI42" s="606"/>
    </row>
    <row r="43" spans="1:38" ht="16.5" customHeight="1">
      <c r="A43" s="606" t="s">
        <v>168</v>
      </c>
      <c r="B43" s="606"/>
      <c r="C43" s="1443">
        <f>+EXHIBITA!V36</f>
        <v>1053.3</v>
      </c>
      <c r="D43" s="1443"/>
      <c r="E43" s="1455"/>
      <c r="F43" s="1443"/>
      <c r="G43" s="1455"/>
      <c r="H43" s="1443"/>
      <c r="I43" s="1455"/>
      <c r="J43" s="1443"/>
      <c r="K43" s="1455"/>
      <c r="L43" s="1443"/>
      <c r="M43" s="1455"/>
      <c r="N43" s="1443"/>
      <c r="O43" s="1455"/>
      <c r="P43" s="1443"/>
      <c r="Q43" s="1455"/>
      <c r="R43" s="1443"/>
      <c r="S43" s="1455"/>
      <c r="T43" s="1443"/>
      <c r="U43" s="1455"/>
      <c r="V43" s="1443"/>
      <c r="X43" s="1443"/>
      <c r="Y43" s="1443"/>
      <c r="Z43" s="1443"/>
      <c r="AA43" s="1444"/>
      <c r="AB43" s="1443">
        <f>ROUND(SUM(C43:Y43),1)</f>
        <v>1053.3</v>
      </c>
      <c r="AC43" s="1443"/>
      <c r="AD43" s="1445"/>
      <c r="AE43" s="321">
        <f>+EXHIBITA!AD36</f>
        <v>1062.5</v>
      </c>
      <c r="AF43" s="1443"/>
      <c r="AG43" s="1443"/>
      <c r="AH43" s="1443">
        <f>ROUND(SUM(AB43-AE43),1)</f>
        <v>-9.1999999999999993</v>
      </c>
      <c r="AI43" s="606"/>
      <c r="AJ43" s="687">
        <f>ROUND(SUM(AH43/AE43),3)</f>
        <v>-8.9999999999999993E-3</v>
      </c>
    </row>
    <row r="44" spans="1:38" ht="16.5" customHeight="1">
      <c r="A44" s="606" t="s">
        <v>169</v>
      </c>
      <c r="B44" s="606"/>
      <c r="C44" s="1443">
        <f>+EXHIBITA!V37</f>
        <v>444</v>
      </c>
      <c r="D44" s="1443"/>
      <c r="E44" s="1455"/>
      <c r="F44" s="1443"/>
      <c r="G44" s="1455"/>
      <c r="H44" s="1443"/>
      <c r="I44" s="1455"/>
      <c r="J44" s="1443"/>
      <c r="K44" s="1455"/>
      <c r="L44" s="1443"/>
      <c r="M44" s="1455"/>
      <c r="N44" s="1443"/>
      <c r="O44" s="1455"/>
      <c r="P44" s="1443"/>
      <c r="Q44" s="1455"/>
      <c r="R44" s="1443"/>
      <c r="S44" s="1455"/>
      <c r="T44" s="1443"/>
      <c r="U44" s="1455"/>
      <c r="V44" s="1443"/>
      <c r="X44" s="1443"/>
      <c r="Y44" s="1443"/>
      <c r="Z44" s="1443"/>
      <c r="AA44" s="1444"/>
      <c r="AB44" s="1443">
        <f t="shared" ref="AB44:AB47" si="6">ROUND(SUM(C44:Y44),1)</f>
        <v>444</v>
      </c>
      <c r="AC44" s="1443"/>
      <c r="AD44" s="1445"/>
      <c r="AE44" s="321">
        <f>+EXHIBITA!AD37</f>
        <v>407.4</v>
      </c>
      <c r="AF44" s="1443"/>
      <c r="AG44" s="1443"/>
      <c r="AH44" s="1443">
        <f t="shared" ref="AH44:AH47" si="7">ROUND(SUM(AB44-AE44),1)</f>
        <v>36.6</v>
      </c>
      <c r="AI44" s="606"/>
      <c r="AJ44" s="687">
        <f t="shared" ref="AJ44:AJ47" si="8">ROUND(SUM(AH44/AE44),3)</f>
        <v>0.09</v>
      </c>
    </row>
    <row r="45" spans="1:38" ht="16.5" customHeight="1">
      <c r="A45" s="606" t="s">
        <v>45</v>
      </c>
      <c r="B45" s="606"/>
      <c r="C45" s="1443">
        <f>+EXHIBITA!V38</f>
        <v>688.4</v>
      </c>
      <c r="D45" s="1443"/>
      <c r="E45" s="1455"/>
      <c r="F45" s="1443"/>
      <c r="G45" s="1455"/>
      <c r="H45" s="1443"/>
      <c r="I45" s="1455"/>
      <c r="J45" s="1443"/>
      <c r="K45" s="1455"/>
      <c r="L45" s="1443"/>
      <c r="M45" s="1455"/>
      <c r="N45" s="1443"/>
      <c r="O45" s="1455"/>
      <c r="P45" s="1443"/>
      <c r="Q45" s="1455"/>
      <c r="R45" s="1443"/>
      <c r="S45" s="1455"/>
      <c r="T45" s="1443"/>
      <c r="U45" s="1455"/>
      <c r="V45" s="1443"/>
      <c r="X45" s="1443"/>
      <c r="Y45" s="1443"/>
      <c r="Z45" s="1443"/>
      <c r="AA45" s="1444"/>
      <c r="AB45" s="1443">
        <f t="shared" si="6"/>
        <v>688.4</v>
      </c>
      <c r="AC45" s="1443"/>
      <c r="AD45" s="1445"/>
      <c r="AE45" s="321">
        <f>+EXHIBITA!AD38</f>
        <v>469.8</v>
      </c>
      <c r="AF45" s="1443"/>
      <c r="AG45" s="1443"/>
      <c r="AH45" s="1443">
        <f t="shared" si="7"/>
        <v>218.6</v>
      </c>
      <c r="AI45" s="606"/>
      <c r="AJ45" s="687">
        <f t="shared" si="8"/>
        <v>0.46500000000000002</v>
      </c>
    </row>
    <row r="46" spans="1:38" ht="16.5" customHeight="1">
      <c r="A46" s="606" t="s">
        <v>46</v>
      </c>
      <c r="B46" s="606"/>
      <c r="C46" s="1455"/>
      <c r="D46" s="1443"/>
      <c r="E46" s="1455"/>
      <c r="F46" s="1443"/>
      <c r="G46" s="1455"/>
      <c r="H46" s="1443"/>
      <c r="I46" s="1455"/>
      <c r="J46" s="1443"/>
      <c r="K46" s="1455"/>
      <c r="L46" s="1443"/>
      <c r="M46" s="1455"/>
      <c r="N46" s="1443"/>
      <c r="O46" s="1455"/>
      <c r="P46" s="1443"/>
      <c r="Q46" s="1455"/>
      <c r="R46" s="1443"/>
      <c r="S46" s="1455"/>
      <c r="T46" s="1443"/>
      <c r="U46" s="1455"/>
      <c r="V46" s="1443"/>
      <c r="X46" s="1443"/>
      <c r="Y46" s="1443"/>
      <c r="Z46" s="1443"/>
      <c r="AA46" s="1444"/>
      <c r="AB46" s="1443"/>
      <c r="AC46" s="1443"/>
      <c r="AD46" s="1445"/>
      <c r="AE46" s="1455"/>
      <c r="AF46" s="1443"/>
      <c r="AG46" s="1443"/>
      <c r="AH46" s="1443"/>
      <c r="AI46" s="606"/>
      <c r="AJ46" s="687"/>
    </row>
    <row r="47" spans="1:38" ht="16.5" customHeight="1">
      <c r="A47" s="606" t="s">
        <v>47</v>
      </c>
      <c r="B47" s="606"/>
      <c r="C47" s="1443">
        <f>+EXHIBITA!V40</f>
        <v>173.2</v>
      </c>
      <c r="D47" s="1443"/>
      <c r="E47" s="1455"/>
      <c r="F47" s="1443"/>
      <c r="G47" s="1455"/>
      <c r="H47" s="1443"/>
      <c r="I47" s="1455"/>
      <c r="J47" s="1443"/>
      <c r="K47" s="1455"/>
      <c r="L47" s="1443"/>
      <c r="M47" s="1455"/>
      <c r="N47" s="1443"/>
      <c r="O47" s="1455"/>
      <c r="P47" s="1443"/>
      <c r="Q47" s="1455"/>
      <c r="R47" s="1443"/>
      <c r="S47" s="1455"/>
      <c r="T47" s="1443"/>
      <c r="U47" s="1455"/>
      <c r="V47" s="1443"/>
      <c r="X47" s="1443"/>
      <c r="Y47" s="1443"/>
      <c r="Z47" s="1443"/>
      <c r="AA47" s="1444"/>
      <c r="AB47" s="1443">
        <f t="shared" si="6"/>
        <v>173.2</v>
      </c>
      <c r="AC47" s="1443"/>
      <c r="AD47" s="1445"/>
      <c r="AE47" s="321">
        <f>+EXHIBITA!AD40</f>
        <v>281.89999999999998</v>
      </c>
      <c r="AF47" s="1443"/>
      <c r="AG47" s="1443"/>
      <c r="AH47" s="1443">
        <f t="shared" si="7"/>
        <v>-108.7</v>
      </c>
      <c r="AI47" s="606"/>
      <c r="AJ47" s="687">
        <f t="shared" si="8"/>
        <v>-0.38600000000000001</v>
      </c>
    </row>
    <row r="48" spans="1:38" ht="16.5" customHeight="1">
      <c r="A48" s="1461" t="s">
        <v>170</v>
      </c>
      <c r="B48" s="606"/>
      <c r="C48" s="1448">
        <f>+EXHIBITA!V41</f>
        <v>295.8</v>
      </c>
      <c r="D48" s="1443"/>
      <c r="E48" s="1447"/>
      <c r="F48" s="1443"/>
      <c r="G48" s="1447"/>
      <c r="H48" s="1443"/>
      <c r="I48" s="1447"/>
      <c r="J48" s="1443"/>
      <c r="K48" s="1447"/>
      <c r="L48" s="1443"/>
      <c r="M48" s="1447"/>
      <c r="N48" s="1443"/>
      <c r="O48" s="1447"/>
      <c r="P48" s="1443"/>
      <c r="Q48" s="1447"/>
      <c r="R48" s="1443"/>
      <c r="S48" s="1447"/>
      <c r="T48" s="1443"/>
      <c r="U48" s="1447"/>
      <c r="V48" s="1443"/>
      <c r="W48" s="1985"/>
      <c r="X48" s="1443"/>
      <c r="Y48" s="1447"/>
      <c r="Z48" s="1443"/>
      <c r="AA48" s="1444"/>
      <c r="AB48" s="1447">
        <f>ROUND(SUM(C48:Y48),1)</f>
        <v>295.8</v>
      </c>
      <c r="AC48" s="1443"/>
      <c r="AD48" s="1445"/>
      <c r="AE48" s="1460">
        <f>+EXHIBITA!AD41</f>
        <v>327.60000000000002</v>
      </c>
      <c r="AF48" s="1443"/>
      <c r="AG48" s="1443"/>
      <c r="AH48" s="1447">
        <f>ROUND(SUM(AB48-AE48),1)</f>
        <v>-31.8</v>
      </c>
      <c r="AI48" s="606"/>
      <c r="AJ48" s="1464">
        <f>ROUND(SUM(AH48/AE48),3)</f>
        <v>-9.7000000000000003E-2</v>
      </c>
    </row>
    <row r="49" spans="1:59" ht="16.5" customHeight="1">
      <c r="A49" s="606"/>
      <c r="B49" s="606"/>
      <c r="C49" s="1455"/>
      <c r="D49" s="1443"/>
      <c r="E49" s="1455"/>
      <c r="F49" s="1443"/>
      <c r="G49" s="1455"/>
      <c r="H49" s="1443"/>
      <c r="I49" s="1455"/>
      <c r="J49" s="1443"/>
      <c r="K49" s="1455"/>
      <c r="L49" s="1443"/>
      <c r="M49" s="1455"/>
      <c r="N49" s="1443"/>
      <c r="O49" s="1455"/>
      <c r="P49" s="1443"/>
      <c r="Q49" s="1455"/>
      <c r="R49" s="1443"/>
      <c r="S49" s="1455"/>
      <c r="T49" s="1443"/>
      <c r="U49" s="1455"/>
      <c r="V49" s="1443"/>
      <c r="W49" s="1455"/>
      <c r="X49" s="1443"/>
      <c r="Y49" s="1455"/>
      <c r="Z49" s="1443"/>
      <c r="AA49" s="1444"/>
      <c r="AB49" s="1455"/>
      <c r="AC49" s="1443"/>
      <c r="AD49" s="1445"/>
      <c r="AE49" s="1455"/>
      <c r="AF49" s="1443"/>
      <c r="AG49" s="1443"/>
      <c r="AH49" s="1455"/>
      <c r="AI49" s="606"/>
      <c r="AJ49" s="718"/>
    </row>
    <row r="50" spans="1:59" ht="16.5" customHeight="1">
      <c r="A50" s="581" t="s">
        <v>75</v>
      </c>
      <c r="B50" s="606"/>
      <c r="C50" s="1450">
        <f>ROUND(SUM(C41:C48),1)</f>
        <v>8079.3</v>
      </c>
      <c r="D50" s="1451"/>
      <c r="E50" s="1450">
        <f>ROUND(SUM(E41:E48),1)</f>
        <v>0</v>
      </c>
      <c r="F50" s="1451"/>
      <c r="G50" s="1450">
        <f>ROUND(SUM(G41:G48),1)</f>
        <v>0</v>
      </c>
      <c r="H50" s="1451"/>
      <c r="I50" s="1450">
        <f>ROUND(SUM(I41:I48),1)</f>
        <v>0</v>
      </c>
      <c r="J50" s="1451"/>
      <c r="K50" s="1450">
        <f>ROUND(SUM(K41:K48),1)</f>
        <v>0</v>
      </c>
      <c r="L50" s="1451"/>
      <c r="M50" s="1450">
        <f>ROUND(SUM(M41:M48),1)</f>
        <v>0</v>
      </c>
      <c r="N50" s="1451"/>
      <c r="O50" s="1450">
        <f>ROUND(SUM(O41:O48),1)</f>
        <v>0</v>
      </c>
      <c r="P50" s="1451"/>
      <c r="Q50" s="1450">
        <f>ROUND(SUM(Q41:Q48),1)</f>
        <v>0</v>
      </c>
      <c r="R50" s="1451"/>
      <c r="S50" s="1450">
        <f>ROUND(SUM(S41:S48),1)</f>
        <v>0</v>
      </c>
      <c r="T50" s="1451"/>
      <c r="U50" s="1450">
        <f>ROUND(SUM(U41:U48),1)</f>
        <v>0</v>
      </c>
      <c r="V50" s="1451"/>
      <c r="W50" s="1450">
        <f>ROUND(SUM(W41:W48),1)</f>
        <v>0</v>
      </c>
      <c r="X50" s="1451"/>
      <c r="Y50" s="1450">
        <f>ROUND(SUM(Y41:Y48),1)</f>
        <v>0</v>
      </c>
      <c r="Z50" s="1451"/>
      <c r="AA50" s="1452"/>
      <c r="AB50" s="1450">
        <f>ROUND(SUM(AB41:AB48),1)</f>
        <v>8079.3</v>
      </c>
      <c r="AC50" s="1451"/>
      <c r="AD50" s="1453"/>
      <c r="AE50" s="1450">
        <f>SUM(AE41:AE48)</f>
        <v>7012</v>
      </c>
      <c r="AF50" s="1451"/>
      <c r="AG50" s="1451"/>
      <c r="AH50" s="1450">
        <f>ROUND(SUM(AB50-AE50),1)</f>
        <v>1067.3</v>
      </c>
      <c r="AI50" s="1433"/>
      <c r="AJ50" s="717">
        <f>ROUND(SUM(AH50/AE50),3)</f>
        <v>0.152</v>
      </c>
      <c r="AK50" s="1093"/>
      <c r="AL50" s="1093"/>
      <c r="AM50" s="1093"/>
      <c r="AN50" s="1093"/>
      <c r="AO50" s="1093"/>
      <c r="AP50" s="1093"/>
      <c r="AQ50" s="1093"/>
      <c r="AR50" s="1093"/>
    </row>
    <row r="51" spans="1:59" ht="16.5" customHeight="1">
      <c r="A51" s="581"/>
      <c r="B51" s="606"/>
      <c r="C51" s="1443"/>
      <c r="D51" s="1443"/>
      <c r="E51" s="1443"/>
      <c r="F51" s="1443"/>
      <c r="G51" s="1443"/>
      <c r="H51" s="1443"/>
      <c r="I51" s="1443"/>
      <c r="J51" s="1443"/>
      <c r="K51" s="1443"/>
      <c r="L51" s="1443"/>
      <c r="M51" s="1443"/>
      <c r="N51" s="1443"/>
      <c r="O51" s="1443"/>
      <c r="P51" s="1443"/>
      <c r="Q51" s="1443"/>
      <c r="R51" s="1443"/>
      <c r="S51" s="1443"/>
      <c r="T51" s="1443"/>
      <c r="U51" s="1443"/>
      <c r="V51" s="1443"/>
      <c r="W51" s="1443"/>
      <c r="X51" s="1443"/>
      <c r="Y51" s="1443"/>
      <c r="Z51" s="1443"/>
      <c r="AA51" s="1444"/>
      <c r="AB51" s="1443"/>
      <c r="AC51" s="1443"/>
      <c r="AD51" s="1445"/>
      <c r="AE51" s="1443"/>
      <c r="AF51" s="1443"/>
      <c r="AG51" s="1443"/>
      <c r="AH51" s="320"/>
      <c r="AI51" s="606"/>
    </row>
    <row r="52" spans="1:59" ht="16.5" customHeight="1">
      <c r="A52" s="581" t="s">
        <v>50</v>
      </c>
      <c r="B52" s="606"/>
      <c r="C52" s="1443"/>
      <c r="D52" s="1443"/>
      <c r="E52" s="1443"/>
      <c r="F52" s="1443"/>
      <c r="G52" s="1443"/>
      <c r="H52" s="1443"/>
      <c r="I52" s="1443"/>
      <c r="J52" s="1443"/>
      <c r="K52" s="1443"/>
      <c r="L52" s="1443"/>
      <c r="M52" s="1443"/>
      <c r="N52" s="1443"/>
      <c r="O52" s="1443"/>
      <c r="P52" s="1443"/>
      <c r="Q52" s="1443"/>
      <c r="R52" s="1443"/>
      <c r="S52" s="1443"/>
      <c r="T52" s="1443"/>
      <c r="U52" s="1443"/>
      <c r="V52" s="1443"/>
      <c r="W52" s="1443"/>
      <c r="X52" s="1443"/>
      <c r="Y52" s="1443"/>
      <c r="Z52" s="1443"/>
      <c r="AA52" s="1444"/>
      <c r="AB52" s="1443"/>
      <c r="AC52" s="1443"/>
      <c r="AD52" s="1445"/>
      <c r="AE52" s="1443"/>
      <c r="AF52" s="1443"/>
      <c r="AG52" s="1443"/>
      <c r="AH52" s="320"/>
      <c r="AI52" s="606"/>
    </row>
    <row r="53" spans="1:59" ht="16.5" customHeight="1">
      <c r="A53" s="581" t="s">
        <v>51</v>
      </c>
      <c r="B53" s="606"/>
      <c r="C53" s="1450">
        <f>ROUND(SUM(C26-C50),1)</f>
        <v>3601.7</v>
      </c>
      <c r="D53" s="1451"/>
      <c r="E53" s="1450">
        <f>ROUND(SUM(E26-E50),1)</f>
        <v>0</v>
      </c>
      <c r="F53" s="1451"/>
      <c r="G53" s="1450">
        <f>ROUND(SUM(G26-G50),1)</f>
        <v>0</v>
      </c>
      <c r="H53" s="1451"/>
      <c r="I53" s="1450">
        <f>ROUND(SUM(I26-I50),1)</f>
        <v>0</v>
      </c>
      <c r="J53" s="1451"/>
      <c r="K53" s="1450">
        <f>ROUND(SUM(K26-K50),1)</f>
        <v>0</v>
      </c>
      <c r="L53" s="1451"/>
      <c r="M53" s="1450">
        <f>ROUND(SUM(M26-M50),1)</f>
        <v>0</v>
      </c>
      <c r="N53" s="1451"/>
      <c r="O53" s="1450">
        <f>ROUND(SUM(O26-O50),1)</f>
        <v>0</v>
      </c>
      <c r="P53" s="1451"/>
      <c r="Q53" s="1450">
        <f>ROUND(SUM(Q26-Q50),1)</f>
        <v>0</v>
      </c>
      <c r="R53" s="1451"/>
      <c r="S53" s="1450">
        <f>ROUND(SUM(S26-S50),1)</f>
        <v>0</v>
      </c>
      <c r="T53" s="1451"/>
      <c r="U53" s="1450">
        <f>ROUND(SUM(U26-U50),1)</f>
        <v>0</v>
      </c>
      <c r="V53" s="1451"/>
      <c r="W53" s="1450">
        <f>ROUND(SUM(W26-W50),1)</f>
        <v>0</v>
      </c>
      <c r="X53" s="1451"/>
      <c r="Y53" s="1450">
        <f>ROUND(SUM(Y26-Y50),1)</f>
        <v>0</v>
      </c>
      <c r="Z53" s="1451"/>
      <c r="AA53" s="1452"/>
      <c r="AB53" s="1450">
        <f>ROUND(SUM(AB26-AB50),1)</f>
        <v>3601.7</v>
      </c>
      <c r="AC53" s="1451"/>
      <c r="AD53" s="1453"/>
      <c r="AE53" s="1450">
        <f>AE26-AE50</f>
        <v>5680.1999999999989</v>
      </c>
      <c r="AF53" s="1451"/>
      <c r="AG53" s="1451"/>
      <c r="AH53" s="1465">
        <f>ROUND(SUM(AB53-AE53),1)</f>
        <v>-2078.5</v>
      </c>
      <c r="AI53" s="1433"/>
      <c r="AJ53" s="717">
        <f>ROUND(SUM(-AH53/AE53*-1),3)</f>
        <v>-0.36599999999999999</v>
      </c>
      <c r="AK53" s="1093"/>
      <c r="AL53" s="1093"/>
    </row>
    <row r="54" spans="1:59" ht="16.5" customHeight="1">
      <c r="A54" s="518"/>
      <c r="B54" s="606"/>
      <c r="C54" s="1454"/>
      <c r="D54" s="1443"/>
      <c r="E54" s="1454"/>
      <c r="F54" s="1443"/>
      <c r="G54" s="1454"/>
      <c r="H54" s="1443"/>
      <c r="I54" s="1454"/>
      <c r="J54" s="1443"/>
      <c r="K54" s="1454"/>
      <c r="L54" s="1443"/>
      <c r="M54" s="1454"/>
      <c r="N54" s="1443"/>
      <c r="O54" s="1454"/>
      <c r="P54" s="1443"/>
      <c r="Q54" s="1454"/>
      <c r="R54" s="1443"/>
      <c r="S54" s="1454"/>
      <c r="T54" s="1443"/>
      <c r="U54" s="1454"/>
      <c r="V54" s="1443"/>
      <c r="W54" s="1454"/>
      <c r="X54" s="1443"/>
      <c r="Y54" s="1454"/>
      <c r="Z54" s="1459"/>
      <c r="AA54" s="1444"/>
      <c r="AB54" s="1454"/>
      <c r="AC54" s="1443"/>
      <c r="AD54" s="1445"/>
      <c r="AE54" s="1454"/>
      <c r="AF54" s="1443"/>
      <c r="AG54" s="1443"/>
      <c r="AH54" s="320"/>
      <c r="AI54" s="606"/>
    </row>
    <row r="55" spans="1:59" ht="16.5" customHeight="1">
      <c r="A55" s="581" t="s">
        <v>52</v>
      </c>
      <c r="B55" s="606"/>
      <c r="C55" s="1455"/>
      <c r="D55" s="1443"/>
      <c r="E55" s="1466"/>
      <c r="F55" s="1467"/>
      <c r="G55" s="1466"/>
      <c r="H55" s="1467"/>
      <c r="I55" s="1466"/>
      <c r="J55" s="1467"/>
      <c r="K55" s="1466"/>
      <c r="L55" s="1467"/>
      <c r="M55" s="1466"/>
      <c r="N55" s="1467"/>
      <c r="O55" s="1466"/>
      <c r="P55" s="1467"/>
      <c r="Q55" s="1466"/>
      <c r="R55" s="1467"/>
      <c r="S55" s="1466"/>
      <c r="T55" s="1467"/>
      <c r="U55" s="1466"/>
      <c r="V55" s="1443"/>
      <c r="W55" s="1466"/>
      <c r="X55" s="1443"/>
      <c r="Y55" s="1455"/>
      <c r="Z55" s="1446"/>
      <c r="AA55" s="1444"/>
      <c r="AB55" s="1455"/>
      <c r="AC55" s="1446"/>
      <c r="AD55" s="1443"/>
      <c r="AE55" s="1455"/>
      <c r="AF55" s="1443"/>
      <c r="AG55" s="1443"/>
      <c r="AH55" s="320"/>
      <c r="AI55" s="606"/>
    </row>
    <row r="56" spans="1:59" ht="16.5" customHeight="1">
      <c r="A56" s="606" t="s">
        <v>53</v>
      </c>
      <c r="B56" s="606"/>
      <c r="C56" s="1468">
        <f>+EXHIBITA!V48</f>
        <v>0</v>
      </c>
      <c r="D56" s="1443"/>
      <c r="E56" s="346"/>
      <c r="F56" s="1467"/>
      <c r="G56" s="1468"/>
      <c r="H56" s="1467"/>
      <c r="I56" s="1468"/>
      <c r="J56" s="1467"/>
      <c r="K56" s="1468"/>
      <c r="L56" s="1467"/>
      <c r="M56" s="1468"/>
      <c r="N56" s="1467"/>
      <c r="O56" s="1468"/>
      <c r="P56" s="1467"/>
      <c r="Q56" s="1468"/>
      <c r="R56" s="1467"/>
      <c r="S56" s="1468"/>
      <c r="T56" s="1467"/>
      <c r="U56" s="1468"/>
      <c r="V56" s="1443"/>
      <c r="W56" s="1468"/>
      <c r="X56" s="1443"/>
      <c r="Y56" s="958"/>
      <c r="Z56" s="1443"/>
      <c r="AA56" s="1444"/>
      <c r="AB56" s="1443">
        <f>ROUND(SUM(C56:Y56),1)</f>
        <v>0</v>
      </c>
      <c r="AC56" s="1443"/>
      <c r="AD56" s="1445"/>
      <c r="AE56" s="1469">
        <v>0</v>
      </c>
      <c r="AF56" s="1443"/>
      <c r="AG56" s="1443"/>
      <c r="AH56" s="1469">
        <v>0</v>
      </c>
      <c r="AI56" s="1435"/>
      <c r="AJ56" s="45">
        <f>ROUND(IF(AE56=0,0,AH56/(AE56)),3)</f>
        <v>0</v>
      </c>
    </row>
    <row r="57" spans="1:59" ht="16.5" customHeight="1">
      <c r="A57" s="606" t="s">
        <v>55</v>
      </c>
      <c r="B57" s="606"/>
      <c r="C57" s="1468">
        <f>+EXHIBITA!V49</f>
        <v>3186.7</v>
      </c>
      <c r="D57" s="1443"/>
      <c r="E57" s="1443"/>
      <c r="F57" s="1443"/>
      <c r="G57" s="1443"/>
      <c r="H57" s="1443"/>
      <c r="I57" s="1443"/>
      <c r="J57" s="1443"/>
      <c r="K57" s="1443"/>
      <c r="L57" s="1443"/>
      <c r="M57" s="1443"/>
      <c r="N57" s="1443"/>
      <c r="O57" s="1443"/>
      <c r="P57" s="1443"/>
      <c r="Q57" s="1443"/>
      <c r="R57" s="1443"/>
      <c r="S57" s="1443"/>
      <c r="T57" s="1443"/>
      <c r="U57" s="1455"/>
      <c r="V57" s="1443"/>
      <c r="X57" s="1443"/>
      <c r="Y57" s="1443"/>
      <c r="Z57" s="1443"/>
      <c r="AA57" s="1444"/>
      <c r="AB57" s="1443">
        <f>ROUND(SUM(C57:Y57),1)</f>
        <v>3186.7</v>
      </c>
      <c r="AC57" s="1443"/>
      <c r="AD57" s="1444"/>
      <c r="AE57" s="1443">
        <f>+EXHIBITA!AD49</f>
        <v>3311.1</v>
      </c>
      <c r="AF57" s="1443"/>
      <c r="AG57" s="1443"/>
      <c r="AH57" s="1443">
        <f>ROUND(SUM(AB57-AE57),1)</f>
        <v>-124.4</v>
      </c>
      <c r="AI57" s="606"/>
      <c r="AJ57" s="687">
        <f>ROUND(SUM(AH57/AE57),3)</f>
        <v>-3.7999999999999999E-2</v>
      </c>
    </row>
    <row r="58" spans="1:59" ht="16.5" customHeight="1">
      <c r="A58" s="606" t="s">
        <v>57</v>
      </c>
      <c r="C58" s="1615">
        <f>+EXHIBITA!V50</f>
        <v>-3248.3</v>
      </c>
      <c r="D58" s="320"/>
      <c r="E58" s="1447"/>
      <c r="F58" s="320"/>
      <c r="G58" s="1447"/>
      <c r="H58" s="320"/>
      <c r="I58" s="1447"/>
      <c r="J58" s="320"/>
      <c r="K58" s="1447"/>
      <c r="L58" s="320"/>
      <c r="M58" s="1447"/>
      <c r="N58" s="320"/>
      <c r="O58" s="1447"/>
      <c r="P58" s="320"/>
      <c r="Q58" s="1447"/>
      <c r="R58" s="320"/>
      <c r="S58" s="1447"/>
      <c r="T58" s="320"/>
      <c r="U58" s="1447"/>
      <c r="V58" s="320"/>
      <c r="W58" s="1985"/>
      <c r="X58" s="320"/>
      <c r="Y58" s="1447"/>
      <c r="Z58" s="320"/>
      <c r="AA58" s="1470"/>
      <c r="AB58" s="1447">
        <f>ROUND(SUM(C58:Y58),1)</f>
        <v>-3248.3</v>
      </c>
      <c r="AC58" s="320"/>
      <c r="AD58" s="1470"/>
      <c r="AE58" s="1447">
        <f>+EXHIBITA!AD50</f>
        <v>-3314</v>
      </c>
      <c r="AF58" s="320"/>
      <c r="AG58" s="320"/>
      <c r="AH58" s="1447">
        <f>ROUND(SUM(-AB58+AE58),1)</f>
        <v>-65.7</v>
      </c>
      <c r="AJ58" s="713">
        <f>ROUND(SUM(-AH58/AE58),3)</f>
        <v>-0.02</v>
      </c>
    </row>
    <row r="59" spans="1:59" ht="16.5" customHeight="1">
      <c r="A59" s="606"/>
      <c r="C59" s="1455"/>
      <c r="D59" s="320"/>
      <c r="E59" s="1455"/>
      <c r="F59" s="320"/>
      <c r="G59" s="1455"/>
      <c r="H59" s="320"/>
      <c r="I59" s="1455"/>
      <c r="J59" s="320"/>
      <c r="K59" s="1455"/>
      <c r="L59" s="320"/>
      <c r="M59" s="1455"/>
      <c r="N59" s="320"/>
      <c r="O59" s="1455"/>
      <c r="P59" s="320"/>
      <c r="Q59" s="1455"/>
      <c r="R59" s="320"/>
      <c r="S59" s="1455"/>
      <c r="T59" s="320"/>
      <c r="U59" s="1455"/>
      <c r="V59" s="320"/>
      <c r="W59" s="1455"/>
      <c r="X59" s="320"/>
      <c r="Y59" s="1455"/>
      <c r="Z59" s="320"/>
      <c r="AA59" s="1470"/>
      <c r="AB59" s="1455"/>
      <c r="AC59" s="320"/>
      <c r="AD59" s="1470"/>
      <c r="AE59" s="1455"/>
      <c r="AF59" s="320"/>
      <c r="AG59" s="320"/>
      <c r="AH59" s="1455"/>
      <c r="AJ59" s="718"/>
    </row>
    <row r="60" spans="1:59" ht="16.5" customHeight="1">
      <c r="A60" s="581" t="s">
        <v>58</v>
      </c>
      <c r="C60" s="1450">
        <f>ROUND(SUM(C56:C58),1)</f>
        <v>-61.6</v>
      </c>
      <c r="D60" s="1471"/>
      <c r="E60" s="1450">
        <f>ROUND(SUM(E56:E58),1)</f>
        <v>0</v>
      </c>
      <c r="F60" s="1471"/>
      <c r="G60" s="1450">
        <f>ROUND(SUM(G56:G58),1)</f>
        <v>0</v>
      </c>
      <c r="H60" s="1471"/>
      <c r="I60" s="1450">
        <f>ROUND(SUM(I56:I58),1)</f>
        <v>0</v>
      </c>
      <c r="J60" s="1471"/>
      <c r="K60" s="1450">
        <f>ROUND(SUM(K56:K58),1)</f>
        <v>0</v>
      </c>
      <c r="L60" s="1471"/>
      <c r="M60" s="1450">
        <f>ROUND(SUM(M56:M58),1)</f>
        <v>0</v>
      </c>
      <c r="N60" s="1471"/>
      <c r="O60" s="1450">
        <f>ROUND(SUM(O56:O58),1)</f>
        <v>0</v>
      </c>
      <c r="P60" s="1471"/>
      <c r="Q60" s="1450">
        <f>ROUND(SUM(Q56:Q58),1)</f>
        <v>0</v>
      </c>
      <c r="R60" s="1471"/>
      <c r="S60" s="1450">
        <f>ROUND(SUM(S56:S58),1)</f>
        <v>0</v>
      </c>
      <c r="T60" s="1471"/>
      <c r="U60" s="1450">
        <f>ROUND(SUM(U56:U58),1)</f>
        <v>0</v>
      </c>
      <c r="V60" s="1471"/>
      <c r="W60" s="1450">
        <f>ROUND(SUM(W56:W58),1)</f>
        <v>0</v>
      </c>
      <c r="X60" s="1471"/>
      <c r="Y60" s="1450">
        <f>ROUND(SUM(Y56:Y58),1)</f>
        <v>0</v>
      </c>
      <c r="Z60" s="1471"/>
      <c r="AA60" s="1472"/>
      <c r="AB60" s="1450">
        <f>ROUND(SUM(AB56:AB59),1)</f>
        <v>-61.6</v>
      </c>
      <c r="AC60" s="1471"/>
      <c r="AD60" s="1472"/>
      <c r="AE60" s="1450">
        <f>SUM(AE56:AE59)</f>
        <v>-2.9000000000000909</v>
      </c>
      <c r="AF60" s="1471"/>
      <c r="AG60" s="1471"/>
      <c r="AH60" s="1450">
        <f>ROUND(SUM(+AH57-AH58),1)</f>
        <v>-58.7</v>
      </c>
      <c r="AI60" s="1093"/>
      <c r="AJ60" s="1473">
        <f>ROUND(SUM(-AH60/AE60),3)</f>
        <v>-20.241</v>
      </c>
      <c r="AK60" s="1093"/>
      <c r="AL60" s="1093"/>
    </row>
    <row r="61" spans="1:59" ht="16.5" customHeight="1">
      <c r="A61" s="518"/>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1470"/>
      <c r="AB61" s="320"/>
      <c r="AC61" s="320"/>
      <c r="AD61" s="1470"/>
      <c r="AE61" s="320"/>
      <c r="AF61" s="320"/>
      <c r="AG61" s="320"/>
      <c r="AH61" s="320"/>
    </row>
    <row r="62" spans="1:59" ht="16.5" customHeight="1">
      <c r="A62" s="658" t="s">
        <v>50</v>
      </c>
      <c r="C62" s="1455"/>
      <c r="D62" s="320"/>
      <c r="E62" s="1455"/>
      <c r="F62" s="320"/>
      <c r="G62" s="1455"/>
      <c r="H62" s="320"/>
      <c r="I62" s="1455"/>
      <c r="J62" s="320"/>
      <c r="K62" s="1455"/>
      <c r="L62" s="320"/>
      <c r="M62" s="1455"/>
      <c r="N62" s="320"/>
      <c r="O62" s="1455"/>
      <c r="P62" s="320"/>
      <c r="Q62" s="1455"/>
      <c r="R62" s="320"/>
      <c r="S62" s="1455"/>
      <c r="T62" s="320"/>
      <c r="U62" s="1455"/>
      <c r="V62" s="320"/>
      <c r="W62" s="1455"/>
      <c r="X62" s="320"/>
      <c r="Y62" s="1455"/>
      <c r="Z62" s="320"/>
      <c r="AA62" s="1470"/>
      <c r="AB62" s="1455"/>
      <c r="AC62" s="320"/>
      <c r="AD62" s="1470"/>
      <c r="AE62" s="1455"/>
      <c r="AF62" s="320"/>
      <c r="AG62" s="320"/>
      <c r="AH62" s="320"/>
    </row>
    <row r="63" spans="1:59" ht="16.5" customHeight="1">
      <c r="A63" s="658" t="s">
        <v>59</v>
      </c>
      <c r="C63" s="1451"/>
      <c r="D63" s="1471"/>
      <c r="E63" s="1451"/>
      <c r="F63" s="1471"/>
      <c r="G63" s="1451"/>
      <c r="H63" s="1471"/>
      <c r="I63" s="1451"/>
      <c r="J63" s="1471"/>
      <c r="K63" s="1451"/>
      <c r="L63" s="1471"/>
      <c r="M63" s="1451"/>
      <c r="N63" s="1471"/>
      <c r="O63" s="1451"/>
      <c r="P63" s="1471"/>
      <c r="Q63" s="1451"/>
      <c r="R63" s="1471"/>
      <c r="S63" s="1451"/>
      <c r="T63" s="1471"/>
      <c r="U63" s="1451"/>
      <c r="V63" s="1471"/>
      <c r="W63" s="1451"/>
      <c r="X63" s="1471"/>
      <c r="Y63" s="1451"/>
      <c r="Z63" s="1471"/>
      <c r="AA63" s="1472"/>
      <c r="AB63" s="1451"/>
      <c r="AC63" s="1471"/>
      <c r="AD63" s="1472"/>
      <c r="AE63" s="1451"/>
      <c r="AF63" s="1471"/>
      <c r="AG63" s="1471"/>
      <c r="AH63" s="1471"/>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row>
    <row r="64" spans="1:59" ht="16.5" customHeight="1">
      <c r="A64" s="658" t="s">
        <v>60</v>
      </c>
      <c r="C64" s="1474">
        <f>ROUND(SUM(C53+C60),1)</f>
        <v>3540.1</v>
      </c>
      <c r="D64" s="1471"/>
      <c r="E64" s="1474">
        <f>ROUND(SUM(E53+E60),1)</f>
        <v>0</v>
      </c>
      <c r="F64" s="1471"/>
      <c r="G64" s="1474">
        <f>ROUND(SUM(G53+G60),1)</f>
        <v>0</v>
      </c>
      <c r="H64" s="1471"/>
      <c r="I64" s="1474">
        <f>ROUND(SUM(I53+I60),1)</f>
        <v>0</v>
      </c>
      <c r="J64" s="1471"/>
      <c r="K64" s="1474">
        <f>ROUND(SUM(K53+K60),1)</f>
        <v>0</v>
      </c>
      <c r="L64" s="1471"/>
      <c r="M64" s="1474">
        <f>ROUND(SUM(M53+M60),1)</f>
        <v>0</v>
      </c>
      <c r="N64" s="1471"/>
      <c r="O64" s="1474">
        <f>ROUND(SUM(O53+O60),1)</f>
        <v>0</v>
      </c>
      <c r="P64" s="1471"/>
      <c r="Q64" s="1474">
        <f>ROUND(SUM(Q53+Q60),1)</f>
        <v>0</v>
      </c>
      <c r="R64" s="1471"/>
      <c r="S64" s="1474">
        <f>ROUND(SUM(S53+S60),1)</f>
        <v>0</v>
      </c>
      <c r="T64" s="1471"/>
      <c r="U64" s="1474">
        <f>ROUND(SUM(U53+U60),1)</f>
        <v>0</v>
      </c>
      <c r="V64" s="1471"/>
      <c r="W64" s="1474">
        <f>ROUND(SUM(W53+W60),1)</f>
        <v>0</v>
      </c>
      <c r="X64" s="1471"/>
      <c r="Y64" s="1474">
        <f>ROUND(SUM(Y53+Y60),1)</f>
        <v>0</v>
      </c>
      <c r="Z64" s="1471"/>
      <c r="AA64" s="1472"/>
      <c r="AB64" s="1474">
        <f>ROUND(SUM(AB53+AB60),1)</f>
        <v>3540.1</v>
      </c>
      <c r="AC64" s="1471"/>
      <c r="AD64" s="1472"/>
      <c r="AE64" s="1474">
        <f>AE53+AE60</f>
        <v>5677.2999999999993</v>
      </c>
      <c r="AF64" s="1471"/>
      <c r="AG64" s="1471"/>
      <c r="AH64" s="1465">
        <f>ROUND(SUM(AB64-AE64),1)</f>
        <v>-2137.1999999999998</v>
      </c>
      <c r="AI64" s="1093"/>
      <c r="AJ64" s="717">
        <f>ROUND(SUM(-AH64/AE64*-1),3)</f>
        <v>-0.376</v>
      </c>
      <c r="AK64" s="1093"/>
      <c r="AL64" s="1093"/>
      <c r="AM64" s="1093"/>
      <c r="AN64" s="1093"/>
      <c r="AO64" s="1093"/>
      <c r="AP64" s="1093"/>
      <c r="AQ64" s="1093"/>
      <c r="AR64" s="1093"/>
      <c r="AS64" s="1093"/>
      <c r="AT64" s="1093"/>
      <c r="AU64" s="1093"/>
      <c r="AV64" s="1093"/>
      <c r="AW64" s="1093"/>
      <c r="AX64" s="1093"/>
      <c r="AY64" s="1093"/>
      <c r="AZ64" s="1093"/>
      <c r="BA64" s="1093"/>
      <c r="BB64" s="1093"/>
      <c r="BC64" s="1093"/>
      <c r="BD64" s="1093"/>
      <c r="BE64" s="1093"/>
      <c r="BF64" s="1093"/>
      <c r="BG64" s="1093"/>
    </row>
    <row r="65" spans="1:37" ht="16.5" customHeight="1">
      <c r="A65" s="581"/>
      <c r="C65" s="1436"/>
      <c r="E65" s="1436"/>
      <c r="G65" s="1436"/>
      <c r="I65" s="1436"/>
      <c r="K65" s="1436"/>
      <c r="M65" s="1436"/>
      <c r="O65" s="1436"/>
      <c r="Q65" s="1436"/>
      <c r="S65" s="1436"/>
      <c r="U65" s="1436"/>
      <c r="W65" s="1436"/>
      <c r="Y65" s="1436"/>
      <c r="AA65" s="1475"/>
      <c r="AB65" s="1436"/>
      <c r="AD65" s="1475"/>
      <c r="AE65" s="1436"/>
    </row>
    <row r="66" spans="1:37" ht="16.5" customHeight="1" thickBot="1">
      <c r="A66" s="1476" t="s">
        <v>171</v>
      </c>
      <c r="C66" s="1477">
        <f>ROUND(SUM(C16+C64),1)</f>
        <v>7574.6</v>
      </c>
      <c r="D66" s="648"/>
      <c r="E66" s="1477">
        <f>ROUND(SUM(E16+E64),1)</f>
        <v>0</v>
      </c>
      <c r="F66" s="648"/>
      <c r="G66" s="1477">
        <f>ROUND(SUM(G16+G64),1)</f>
        <v>0</v>
      </c>
      <c r="H66" s="648"/>
      <c r="I66" s="1477">
        <f>ROUND(SUM(I16+I64),1)</f>
        <v>0</v>
      </c>
      <c r="J66" s="1478"/>
      <c r="K66" s="1477">
        <f>ROUND(SUM(K16+K64),1)</f>
        <v>0</v>
      </c>
      <c r="L66" s="1478"/>
      <c r="M66" s="1477">
        <f>ROUND(SUM(M16+M64),1)</f>
        <v>0</v>
      </c>
      <c r="N66" s="1478"/>
      <c r="O66" s="1477">
        <f>ROUND(SUM(O16+O64),1)</f>
        <v>0</v>
      </c>
      <c r="P66" s="1478"/>
      <c r="Q66" s="1477">
        <f>ROUND(SUM(Q16+Q64),1)</f>
        <v>0</v>
      </c>
      <c r="R66" s="1478"/>
      <c r="S66" s="1477">
        <f>ROUND(SUM(S16+S64),1)</f>
        <v>0</v>
      </c>
      <c r="T66" s="1478"/>
      <c r="U66" s="1477">
        <f>ROUND(SUM(U16+U64),1)</f>
        <v>0</v>
      </c>
      <c r="V66" s="1478"/>
      <c r="W66" s="1477">
        <f>ROUND(SUM(W16+W64),1)</f>
        <v>0</v>
      </c>
      <c r="X66" s="1478"/>
      <c r="Y66" s="1477">
        <f>ROUND(SUM(Y16+Y64),1)</f>
        <v>0</v>
      </c>
      <c r="Z66" s="648"/>
      <c r="AA66" s="1479"/>
      <c r="AB66" s="1477">
        <f>ROUND(SUM(AB16+AB64),1)</f>
        <v>7574.6</v>
      </c>
      <c r="AC66" s="648"/>
      <c r="AD66" s="1479"/>
      <c r="AE66" s="1477">
        <f>AE16+AE64</f>
        <v>9553.6999999999989</v>
      </c>
      <c r="AF66" s="648"/>
      <c r="AG66" s="648"/>
      <c r="AH66" s="1477">
        <f>ROUND(SUM(AB66-AE66),1)</f>
        <v>-1979.1</v>
      </c>
      <c r="AI66" s="1093"/>
      <c r="AJ66" s="726">
        <f>ROUND(SUM(AH66/AE66),3)</f>
        <v>-0.20699999999999999</v>
      </c>
      <c r="AK66" s="1093"/>
    </row>
    <row r="67" spans="1:37" ht="16.5" customHeight="1" thickTop="1">
      <c r="A67" s="1480"/>
      <c r="C67" s="593"/>
    </row>
    <row r="68" spans="1:37" ht="16.5" customHeight="1">
      <c r="A68" s="921" t="s">
        <v>172</v>
      </c>
    </row>
    <row r="69" spans="1:37" ht="16.5" customHeight="1">
      <c r="A69" s="285"/>
    </row>
    <row r="70" spans="1:37" ht="16.5" customHeight="1">
      <c r="A70" s="285"/>
    </row>
    <row r="71" spans="1:37" ht="16.5" customHeight="1">
      <c r="A71" s="285"/>
    </row>
  </sheetData>
  <mergeCells count="2">
    <mergeCell ref="AC5:AJ5"/>
    <mergeCell ref="AB12:AJ12"/>
  </mergeCells>
  <pageMargins left="0.5" right="0.5" top="0.5" bottom="0.5" header="0" footer="0.25"/>
  <pageSetup scale="40" orientation="landscape" r:id="rId1"/>
  <headerFooter scaleWithDoc="0" alignWithMargins="0">
    <oddFooter>&amp;C&amp;8 12</oddFooter>
  </headerFooter>
  <ignoredErrors>
    <ignoredError sqref="C13" numberStoredAsText="1"/>
    <ignoredError sqref="AJ56" unlockedFormula="1"/>
  </ignoredErrors>
  <drawing r:id="rId2"/>
</worksheet>
</file>

<file path=xl/worksheets/sheet13.xml><?xml version="1.0" encoding="utf-8"?>
<worksheet xmlns="http://schemas.openxmlformats.org/spreadsheetml/2006/main" xmlns:r="http://schemas.openxmlformats.org/officeDocument/2006/relationships">
  <sheetPr codeName="Sheet15">
    <pageSetUpPr fitToPage="1"/>
  </sheetPr>
  <dimension ref="A1:AL63"/>
  <sheetViews>
    <sheetView showGridLines="0" zoomScale="68" zoomScaleNormal="68" workbookViewId="0"/>
  </sheetViews>
  <sheetFormatPr defaultColWidth="9.6640625" defaultRowHeight="12.75"/>
  <cols>
    <col min="1" max="1" width="41" style="2269" customWidth="1"/>
    <col min="2" max="2" width="2.44140625" style="2269" customWidth="1"/>
    <col min="3" max="3" width="11.5546875" style="2269" bestFit="1" customWidth="1"/>
    <col min="4" max="4" width="1.6640625" style="2269" customWidth="1"/>
    <col min="5" max="5" width="9.5546875" style="2269" bestFit="1" customWidth="1"/>
    <col min="6" max="6" width="1.6640625" style="2269" customWidth="1"/>
    <col min="7" max="7" width="9.5546875" style="2269" bestFit="1" customWidth="1"/>
    <col min="8" max="8" width="1.6640625" style="2269" customWidth="1"/>
    <col min="9" max="9" width="9.5546875" style="2269" bestFit="1" customWidth="1"/>
    <col min="10" max="10" width="1.6640625" style="2269" customWidth="1"/>
    <col min="11" max="11" width="9.5546875" style="2269" bestFit="1" customWidth="1"/>
    <col min="12" max="12" width="1.6640625" style="2269" customWidth="1"/>
    <col min="13" max="13" width="11.5546875" style="2269" customWidth="1"/>
    <col min="14" max="14" width="1.6640625" style="2269" customWidth="1"/>
    <col min="15" max="15" width="10.6640625" style="2269" customWidth="1"/>
    <col min="16" max="16" width="1.6640625" style="2269" customWidth="1"/>
    <col min="17" max="17" width="11.6640625" style="2269" customWidth="1"/>
    <col min="18" max="18" width="1.6640625" style="2269" customWidth="1"/>
    <col min="19" max="19" width="10.6640625" style="2269" customWidth="1"/>
    <col min="20" max="20" width="1.6640625" style="2269" customWidth="1"/>
    <col min="21" max="21" width="9.6640625" style="2269" customWidth="1"/>
    <col min="22" max="22" width="1.6640625" style="2269" customWidth="1"/>
    <col min="23" max="23" width="9.6640625" style="2269" customWidth="1"/>
    <col min="24" max="24" width="1.6640625" style="2269" customWidth="1"/>
    <col min="25" max="25" width="9.44140625" style="2269" customWidth="1"/>
    <col min="26" max="27" width="1.6640625" style="2269" customWidth="1"/>
    <col min="28" max="28" width="10.5546875" style="2269" bestFit="1" customWidth="1"/>
    <col min="29" max="30" width="1.6640625" style="2269" customWidth="1"/>
    <col min="31" max="31" width="10.5546875" style="2269" bestFit="1" customWidth="1"/>
    <col min="32" max="33" width="1.6640625" style="2269" customWidth="1"/>
    <col min="34" max="34" width="11.109375" style="2269" customWidth="1"/>
    <col min="35" max="35" width="1.6640625" style="2269" customWidth="1"/>
    <col min="36" max="36" width="11.109375" style="2269" customWidth="1"/>
    <col min="37" max="37" width="2.21875" style="2269" customWidth="1"/>
    <col min="38" max="38" width="1.6640625" style="2269" customWidth="1"/>
    <col min="39" max="16384" width="9.6640625" style="2269"/>
  </cols>
  <sheetData>
    <row r="1" spans="1:37" ht="17.25" customHeight="1">
      <c r="A1" s="1720" t="s">
        <v>1805</v>
      </c>
      <c r="B1" s="2268"/>
      <c r="C1" s="2268"/>
      <c r="D1" s="2268"/>
      <c r="E1" s="2268"/>
      <c r="F1" s="2268"/>
      <c r="G1" s="2268"/>
      <c r="H1" s="2268"/>
      <c r="I1" s="2268"/>
      <c r="J1" s="2268"/>
      <c r="K1" s="2268"/>
      <c r="L1" s="2268"/>
      <c r="M1" s="2268"/>
      <c r="N1" s="2268"/>
      <c r="O1" s="2268"/>
      <c r="P1" s="2268"/>
      <c r="Q1" s="2268"/>
      <c r="R1" s="2268"/>
      <c r="S1" s="2268"/>
      <c r="T1" s="2268"/>
      <c r="U1" s="2268"/>
      <c r="V1" s="2268"/>
      <c r="W1" s="2268"/>
      <c r="X1" s="2268"/>
      <c r="Y1" s="2268"/>
      <c r="Z1" s="2268"/>
      <c r="AA1" s="2268"/>
      <c r="AB1" s="2268"/>
      <c r="AC1" s="2268"/>
      <c r="AD1" s="2268"/>
      <c r="AE1" s="2268"/>
      <c r="AF1" s="2268"/>
      <c r="AG1" s="2268"/>
    </row>
    <row r="2" spans="1:37" ht="18">
      <c r="A2" s="1837"/>
      <c r="B2" s="2268"/>
      <c r="C2" s="2268"/>
      <c r="D2" s="2268"/>
      <c r="E2" s="2268"/>
      <c r="F2" s="2268"/>
      <c r="G2" s="2268"/>
      <c r="H2" s="2268"/>
      <c r="I2" s="2268"/>
      <c r="J2" s="1836"/>
      <c r="K2" s="1836"/>
      <c r="L2" s="1836"/>
      <c r="M2" s="1836"/>
      <c r="N2" s="2268"/>
      <c r="O2" s="2268"/>
      <c r="P2" s="2268"/>
      <c r="Q2" s="2268"/>
      <c r="R2" s="2268"/>
      <c r="S2" s="2268"/>
      <c r="T2" s="2268"/>
      <c r="U2" s="2268"/>
      <c r="V2" s="2268"/>
      <c r="W2" s="2268"/>
      <c r="X2" s="2268"/>
      <c r="Y2" s="2268"/>
      <c r="Z2" s="2268"/>
      <c r="AA2" s="2268"/>
      <c r="AB2" s="2268"/>
      <c r="AC2" s="2268"/>
      <c r="AD2" s="2268"/>
      <c r="AE2" s="2268"/>
      <c r="AF2" s="2268"/>
      <c r="AG2" s="2268"/>
    </row>
    <row r="3" spans="1:37" ht="18">
      <c r="A3" s="1837" t="s">
        <v>0</v>
      </c>
      <c r="B3" s="2268"/>
      <c r="C3" s="2268"/>
      <c r="D3" s="2268"/>
      <c r="E3" s="2268"/>
      <c r="F3" s="2268"/>
      <c r="G3" s="2268"/>
      <c r="H3" s="2268"/>
      <c r="I3" s="2268"/>
      <c r="J3" s="1836"/>
      <c r="K3" s="1836"/>
      <c r="L3" s="1836"/>
      <c r="M3" s="1836"/>
      <c r="N3" s="2268"/>
      <c r="O3" s="2268"/>
      <c r="P3" s="2268"/>
      <c r="Q3" s="2268"/>
      <c r="R3" s="2268"/>
      <c r="S3" s="2268"/>
      <c r="T3" s="2268"/>
      <c r="U3" s="2268"/>
      <c r="V3" s="2268"/>
      <c r="W3" s="2268"/>
      <c r="X3" s="2268"/>
      <c r="Y3" s="2268"/>
      <c r="Z3" s="2268"/>
      <c r="AA3" s="2268"/>
      <c r="AB3" s="2268"/>
      <c r="AC3" s="2268"/>
      <c r="AD3" s="2268"/>
      <c r="AE3" s="2268"/>
      <c r="AF3" s="2268"/>
      <c r="AG3" s="2268"/>
    </row>
    <row r="4" spans="1:37" ht="18">
      <c r="A4" s="1834" t="s">
        <v>149</v>
      </c>
      <c r="B4" s="2916"/>
      <c r="C4" s="2916"/>
      <c r="D4" s="2916"/>
      <c r="E4" s="2916"/>
      <c r="F4" s="2916"/>
      <c r="G4" s="2916"/>
      <c r="H4" s="2916"/>
      <c r="I4" s="2916"/>
      <c r="J4" s="2917"/>
      <c r="K4" s="2917"/>
      <c r="L4" s="2917"/>
      <c r="M4" s="2917"/>
      <c r="N4" s="2916"/>
      <c r="O4" s="2916"/>
      <c r="P4" s="2916"/>
      <c r="Q4" s="2916"/>
      <c r="R4" s="2916"/>
      <c r="S4" s="2916"/>
      <c r="T4" s="2916"/>
      <c r="U4" s="2916"/>
      <c r="V4" s="2916"/>
      <c r="W4" s="2916"/>
      <c r="X4" s="2916"/>
      <c r="Y4" s="2916"/>
      <c r="Z4" s="2916"/>
      <c r="AA4" s="2916"/>
      <c r="AB4" s="2918"/>
      <c r="AC4" s="2918"/>
      <c r="AD4" s="2919"/>
      <c r="AE4" s="2918"/>
      <c r="AF4" s="2916"/>
      <c r="AG4" s="2916"/>
    </row>
    <row r="5" spans="1:37" ht="18">
      <c r="A5" s="1834" t="s">
        <v>1672</v>
      </c>
      <c r="B5" s="2916"/>
      <c r="C5" s="2916"/>
      <c r="D5" s="2916"/>
      <c r="E5" s="2916"/>
      <c r="F5" s="2916"/>
      <c r="G5" s="2916"/>
      <c r="H5" s="2917"/>
      <c r="I5" s="2916"/>
      <c r="J5" s="2917"/>
      <c r="K5" s="2917"/>
      <c r="L5" s="2917"/>
      <c r="M5" s="2916"/>
      <c r="N5" s="2916"/>
      <c r="O5" s="2916"/>
      <c r="P5" s="2916"/>
      <c r="Q5" s="2916"/>
      <c r="R5" s="2916"/>
      <c r="S5" s="2916"/>
      <c r="T5" s="2916"/>
      <c r="U5" s="2916"/>
      <c r="V5" s="2916"/>
      <c r="W5" s="2916"/>
      <c r="X5" s="2916"/>
      <c r="Y5" s="2916"/>
      <c r="Z5" s="2916"/>
      <c r="AA5" s="2916"/>
      <c r="AB5" s="2920"/>
      <c r="AC5" s="2274"/>
      <c r="AD5" s="2275"/>
      <c r="AE5" s="2275"/>
      <c r="AF5" s="2275"/>
      <c r="AG5" s="2275"/>
      <c r="AH5" s="2275"/>
      <c r="AI5" s="2275"/>
      <c r="AJ5" s="2275"/>
      <c r="AK5" s="2784"/>
    </row>
    <row r="6" spans="1:37" ht="18">
      <c r="A6" s="1834" t="s">
        <v>1553</v>
      </c>
      <c r="B6" s="2916"/>
      <c r="C6" s="2916"/>
      <c r="D6" s="2916"/>
      <c r="E6" s="2916"/>
      <c r="F6" s="2916"/>
      <c r="G6" s="2916"/>
      <c r="H6" s="2916"/>
      <c r="I6" s="2916"/>
      <c r="J6" s="2917"/>
      <c r="K6" s="2917"/>
      <c r="L6" s="2917"/>
      <c r="M6" s="2916"/>
      <c r="N6" s="2916"/>
      <c r="O6" s="2916"/>
      <c r="P6" s="2916"/>
      <c r="Q6" s="2916"/>
      <c r="R6" s="2916"/>
      <c r="S6" s="2916"/>
      <c r="T6" s="2916"/>
      <c r="U6" s="2916"/>
      <c r="V6" s="2916"/>
      <c r="W6" s="2916"/>
      <c r="X6" s="2916"/>
      <c r="Y6" s="2916"/>
      <c r="Z6" s="2916"/>
      <c r="AA6" s="2916"/>
      <c r="AB6" s="2919"/>
      <c r="AC6" s="2274"/>
      <c r="AD6" s="2276"/>
      <c r="AE6" s="2276"/>
      <c r="AF6" s="2276"/>
      <c r="AG6" s="2276"/>
      <c r="AH6" s="2276"/>
      <c r="AI6" s="2276"/>
      <c r="AJ6" s="2276"/>
      <c r="AK6" s="2785"/>
    </row>
    <row r="7" spans="1:37" ht="18">
      <c r="A7" s="1834" t="s">
        <v>1590</v>
      </c>
      <c r="B7" s="2916"/>
      <c r="C7" s="2916"/>
      <c r="D7" s="2916"/>
      <c r="E7" s="2916"/>
      <c r="F7" s="2916"/>
      <c r="G7" s="2916"/>
      <c r="H7" s="2916"/>
      <c r="I7" s="2916"/>
      <c r="J7" s="2917"/>
      <c r="K7" s="2917"/>
      <c r="L7" s="2917"/>
      <c r="M7" s="2916"/>
      <c r="N7" s="2916"/>
      <c r="O7" s="2916"/>
      <c r="P7" s="2916"/>
      <c r="Q7" s="2916"/>
      <c r="R7" s="2916"/>
      <c r="S7" s="2916"/>
      <c r="T7" s="2916"/>
      <c r="U7" s="2916"/>
      <c r="V7" s="2916"/>
      <c r="W7" s="2916"/>
      <c r="X7" s="2916"/>
      <c r="Y7" s="2916"/>
      <c r="Z7" s="2916"/>
      <c r="AA7" s="2916"/>
      <c r="AB7" s="2919"/>
      <c r="AC7" s="2919"/>
      <c r="AD7" s="2919"/>
      <c r="AE7" s="2919"/>
      <c r="AF7" s="2916"/>
      <c r="AG7" s="2916"/>
    </row>
    <row r="8" spans="1:37" ht="15.75">
      <c r="A8" s="2268"/>
      <c r="B8" s="2268"/>
      <c r="C8" s="2268"/>
      <c r="D8" s="2268"/>
      <c r="E8" s="2268"/>
      <c r="F8" s="2268"/>
      <c r="G8" s="2268"/>
      <c r="H8" s="2268"/>
      <c r="I8" s="2268"/>
      <c r="J8" s="1836"/>
      <c r="K8" s="1836"/>
      <c r="L8" s="2268"/>
      <c r="M8" s="2268"/>
      <c r="N8" s="2268"/>
      <c r="O8" s="2268"/>
      <c r="P8" s="2268"/>
      <c r="Q8" s="2268"/>
      <c r="R8" s="2268"/>
      <c r="S8" s="2268"/>
      <c r="T8" s="2268"/>
      <c r="U8" s="2268"/>
      <c r="V8" s="2268"/>
      <c r="W8" s="2268"/>
      <c r="X8" s="2268"/>
      <c r="Y8" s="2268"/>
      <c r="Z8" s="2268"/>
      <c r="AA8" s="2268"/>
      <c r="AB8" s="2272"/>
      <c r="AC8" s="2272"/>
      <c r="AD8" s="2272"/>
      <c r="AE8" s="2272"/>
      <c r="AF8" s="2268"/>
      <c r="AG8" s="2268"/>
    </row>
    <row r="9" spans="1:37" ht="15.75">
      <c r="A9" s="2268"/>
      <c r="B9" s="2268"/>
      <c r="C9" s="2268"/>
      <c r="D9" s="2268"/>
      <c r="E9" s="2268"/>
      <c r="F9" s="2268"/>
      <c r="G9" s="2268"/>
      <c r="H9" s="2268"/>
      <c r="I9" s="2268"/>
      <c r="J9" s="1836"/>
      <c r="K9" s="1836"/>
      <c r="L9" s="2268"/>
      <c r="M9" s="2268"/>
      <c r="N9" s="2268"/>
      <c r="O9" s="2268"/>
      <c r="P9" s="2268"/>
      <c r="Q9" s="2268"/>
      <c r="R9" s="2268"/>
      <c r="S9" s="2268"/>
      <c r="T9" s="2268"/>
      <c r="U9" s="2268"/>
      <c r="V9" s="2268"/>
      <c r="W9" s="2268"/>
      <c r="X9" s="2268"/>
      <c r="Y9" s="2268"/>
      <c r="Z9" s="2268"/>
      <c r="AA9" s="2268"/>
      <c r="AB9" s="2268"/>
      <c r="AC9" s="2268"/>
      <c r="AD9" s="2268"/>
      <c r="AE9" s="2268"/>
      <c r="AF9" s="2268"/>
      <c r="AG9" s="2268"/>
    </row>
    <row r="10" spans="1:37" ht="15.75">
      <c r="A10" s="2270"/>
      <c r="B10" s="2270"/>
      <c r="C10" s="2270"/>
      <c r="D10" s="2270"/>
      <c r="E10" s="2270"/>
      <c r="F10" s="2270"/>
      <c r="G10" s="2270"/>
      <c r="H10" s="2270"/>
      <c r="I10" s="2270"/>
      <c r="J10" s="1840"/>
      <c r="K10" s="1840"/>
      <c r="L10" s="2270"/>
      <c r="M10" s="2270"/>
      <c r="N10" s="2270"/>
      <c r="O10" s="2270"/>
      <c r="P10" s="2270"/>
      <c r="Q10" s="2270"/>
      <c r="R10" s="2270"/>
      <c r="S10" s="2270"/>
      <c r="T10" s="2270"/>
      <c r="U10" s="2270"/>
      <c r="V10" s="2270"/>
      <c r="W10" s="2270"/>
      <c r="X10" s="2270"/>
      <c r="Y10" s="2270"/>
      <c r="Z10" s="2270"/>
      <c r="AA10" s="2270"/>
      <c r="AB10" s="2270"/>
      <c r="AC10" s="2270"/>
      <c r="AD10" s="2270"/>
      <c r="AE10" s="2270"/>
      <c r="AF10" s="2270"/>
      <c r="AG10" s="2270"/>
    </row>
    <row r="11" spans="1:37" ht="15.75" customHeight="1">
      <c r="A11" s="2277"/>
      <c r="B11" s="2277"/>
      <c r="C11" s="2277"/>
      <c r="D11" s="2277"/>
      <c r="E11" s="2277"/>
      <c r="F11" s="2277"/>
      <c r="G11" s="2277"/>
      <c r="H11" s="2277"/>
      <c r="I11" s="2277"/>
      <c r="J11" s="2277"/>
      <c r="K11" s="2277"/>
      <c r="L11" s="2277"/>
      <c r="M11" s="2277"/>
      <c r="N11" s="2277"/>
      <c r="O11" s="2277"/>
      <c r="P11" s="2277"/>
      <c r="Q11" s="2277"/>
      <c r="R11" s="2277"/>
      <c r="S11" s="2277"/>
      <c r="T11" s="2277"/>
      <c r="U11" s="2277"/>
      <c r="V11" s="2277"/>
      <c r="W11" s="2277"/>
      <c r="X11" s="2277"/>
      <c r="Y11" s="2277"/>
      <c r="Z11" s="2277"/>
      <c r="AA11" s="2277"/>
      <c r="AB11" s="2910" t="s">
        <v>1546</v>
      </c>
      <c r="AC11" s="2911"/>
      <c r="AD11" s="2911"/>
      <c r="AE11" s="2912"/>
      <c r="AF11" s="2913"/>
      <c r="AG11" s="2913"/>
      <c r="AH11" s="2914"/>
      <c r="AI11" s="2914"/>
      <c r="AJ11" s="2914"/>
      <c r="AK11" s="2279"/>
    </row>
    <row r="12" spans="1:37">
      <c r="A12" s="2277"/>
      <c r="B12" s="2277"/>
      <c r="C12" s="2277"/>
      <c r="D12" s="2277"/>
      <c r="E12" s="2277"/>
      <c r="F12" s="2277"/>
      <c r="G12" s="2277"/>
      <c r="H12" s="2277"/>
      <c r="I12" s="2277"/>
      <c r="J12" s="2277"/>
      <c r="K12" s="2277"/>
      <c r="L12" s="2277"/>
      <c r="M12" s="2277"/>
      <c r="N12" s="2277"/>
      <c r="O12" s="2277"/>
      <c r="P12" s="2277"/>
      <c r="Q12" s="2277"/>
      <c r="R12" s="2277"/>
      <c r="S12" s="2277"/>
      <c r="T12" s="2277"/>
      <c r="U12" s="2277"/>
      <c r="V12" s="2277"/>
      <c r="W12" s="2277"/>
      <c r="X12" s="2277"/>
      <c r="Y12" s="2277"/>
      <c r="Z12" s="2277"/>
      <c r="AA12" s="2278"/>
      <c r="AB12" s="2278"/>
      <c r="AC12" s="2278"/>
      <c r="AD12" s="2278"/>
      <c r="AE12" s="2278"/>
      <c r="AF12" s="2278"/>
      <c r="AG12" s="2278"/>
      <c r="AH12" s="2279"/>
      <c r="AI12" s="2279"/>
      <c r="AJ12" s="2279"/>
      <c r="AK12" s="2279"/>
    </row>
    <row r="13" spans="1:37" ht="15.75">
      <c r="A13" s="1839"/>
      <c r="B13" s="1839"/>
      <c r="C13" s="2927" t="s">
        <v>153</v>
      </c>
      <c r="D13" s="1840"/>
      <c r="E13" s="1840"/>
      <c r="F13" s="1840"/>
      <c r="G13" s="1840"/>
      <c r="H13" s="1840"/>
      <c r="I13" s="1840"/>
      <c r="J13" s="1840"/>
      <c r="K13" s="1840"/>
      <c r="L13" s="1840"/>
      <c r="M13" s="1840"/>
      <c r="N13" s="1840"/>
      <c r="O13" s="1840"/>
      <c r="P13" s="1840"/>
      <c r="Q13" s="1840"/>
      <c r="R13" s="1840"/>
      <c r="S13" s="1840"/>
      <c r="T13" s="1840"/>
      <c r="U13" s="2927" t="s">
        <v>1545</v>
      </c>
      <c r="V13" s="1840"/>
      <c r="W13" s="1840"/>
      <c r="X13" s="1840"/>
      <c r="Y13" s="1840"/>
      <c r="Z13" s="1840"/>
      <c r="AA13" s="1840"/>
      <c r="AB13" s="1840"/>
      <c r="AC13" s="1840"/>
      <c r="AD13" s="1840"/>
      <c r="AE13" s="1840"/>
      <c r="AF13" s="1840"/>
      <c r="AG13" s="1840"/>
      <c r="AH13" s="2930" t="s">
        <v>12</v>
      </c>
      <c r="AI13" s="2279"/>
      <c r="AJ13" s="2930" t="s">
        <v>13</v>
      </c>
      <c r="AK13" s="2279"/>
    </row>
    <row r="14" spans="1:37" ht="15.75">
      <c r="A14" s="1839"/>
      <c r="B14" s="1839"/>
      <c r="C14" s="2917" t="s">
        <v>154</v>
      </c>
      <c r="D14" s="1840" t="s">
        <v>21</v>
      </c>
      <c r="E14" s="2917" t="s">
        <v>155</v>
      </c>
      <c r="F14" s="1840"/>
      <c r="G14" s="2917" t="s">
        <v>156</v>
      </c>
      <c r="H14" s="1840"/>
      <c r="I14" s="2917" t="s">
        <v>157</v>
      </c>
      <c r="J14" s="1840"/>
      <c r="K14" s="2917" t="s">
        <v>158</v>
      </c>
      <c r="L14" s="1840"/>
      <c r="M14" s="2917" t="s">
        <v>173</v>
      </c>
      <c r="N14" s="1840"/>
      <c r="O14" s="2917" t="s">
        <v>174</v>
      </c>
      <c r="P14" s="1840"/>
      <c r="Q14" s="2917" t="s">
        <v>161</v>
      </c>
      <c r="R14" s="1840"/>
      <c r="S14" s="2917" t="s">
        <v>162</v>
      </c>
      <c r="T14" s="1840"/>
      <c r="U14" s="2917" t="s">
        <v>163</v>
      </c>
      <c r="V14" s="1840"/>
      <c r="W14" s="2917" t="s">
        <v>164</v>
      </c>
      <c r="X14" s="1840"/>
      <c r="Y14" s="2917" t="s">
        <v>165</v>
      </c>
      <c r="Z14" s="1840"/>
      <c r="AA14" s="1840"/>
      <c r="AB14" s="2929" t="s">
        <v>153</v>
      </c>
      <c r="AC14" s="1840" t="s">
        <v>21</v>
      </c>
      <c r="AD14" s="1840"/>
      <c r="AE14" s="2929" t="s">
        <v>152</v>
      </c>
      <c r="AF14" s="1840"/>
      <c r="AG14" s="1840"/>
      <c r="AH14" s="2931" t="s">
        <v>18</v>
      </c>
      <c r="AI14" s="2279"/>
      <c r="AJ14" s="2931" t="s">
        <v>19</v>
      </c>
      <c r="AK14" s="2279"/>
    </row>
    <row r="15" spans="1:37" ht="11.1" customHeight="1">
      <c r="A15" s="1839"/>
      <c r="B15" s="1839"/>
      <c r="C15" s="1845"/>
      <c r="D15" s="1839"/>
      <c r="E15" s="1845"/>
      <c r="F15" s="1839"/>
      <c r="G15" s="1845"/>
      <c r="H15" s="1839"/>
      <c r="I15" s="1845"/>
      <c r="J15" s="1839"/>
      <c r="K15" s="1845"/>
      <c r="L15" s="1839"/>
      <c r="M15" s="1845"/>
      <c r="N15" s="1839"/>
      <c r="O15" s="1845"/>
      <c r="P15" s="1839"/>
      <c r="Q15" s="1845"/>
      <c r="R15" s="1839"/>
      <c r="S15" s="1845"/>
      <c r="T15" s="1839"/>
      <c r="U15" s="1845"/>
      <c r="V15" s="1839"/>
      <c r="W15" s="1845"/>
      <c r="X15" s="1839"/>
      <c r="Y15" s="1845"/>
      <c r="Z15" s="1839"/>
      <c r="AA15" s="1839"/>
      <c r="AB15" s="1607"/>
      <c r="AC15" s="1839"/>
      <c r="AD15" s="1839"/>
      <c r="AE15" s="1607"/>
      <c r="AF15" s="1839"/>
      <c r="AG15" s="1839"/>
      <c r="AH15" s="2279"/>
      <c r="AI15" s="2279"/>
      <c r="AJ15" s="2279"/>
      <c r="AK15" s="2279"/>
    </row>
    <row r="16" spans="1:37" ht="15" customHeight="1">
      <c r="A16" s="1840" t="s">
        <v>1640</v>
      </c>
      <c r="B16" s="1839"/>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2280"/>
      <c r="AB16" s="1724"/>
      <c r="AC16" s="1724"/>
      <c r="AD16" s="2280"/>
      <c r="AE16" s="1724"/>
      <c r="AF16" s="2281"/>
      <c r="AG16" s="1839"/>
      <c r="AH16" s="2279"/>
      <c r="AI16" s="2279"/>
      <c r="AJ16" s="2279"/>
      <c r="AK16" s="2279"/>
    </row>
    <row r="17" spans="1:38" ht="9" customHeight="1">
      <c r="A17" s="1839"/>
      <c r="B17" s="1839"/>
      <c r="C17" s="1618"/>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2280"/>
      <c r="AB17" s="1724"/>
      <c r="AC17" s="1724"/>
      <c r="AD17" s="2280"/>
      <c r="AE17" s="1724"/>
      <c r="AF17" s="2281"/>
      <c r="AG17" s="1839"/>
      <c r="AH17" s="2279"/>
      <c r="AI17" s="2279"/>
      <c r="AJ17" s="2279"/>
      <c r="AK17" s="2279"/>
    </row>
    <row r="18" spans="1:38" ht="15">
      <c r="A18" s="1839" t="s">
        <v>1673</v>
      </c>
      <c r="B18" s="1839"/>
      <c r="C18" s="1852">
        <v>2760.5</v>
      </c>
      <c r="D18" s="1852"/>
      <c r="E18" s="1852"/>
      <c r="F18" s="1852"/>
      <c r="G18" s="1852"/>
      <c r="H18" s="1852"/>
      <c r="I18" s="1852"/>
      <c r="J18" s="1852"/>
      <c r="K18" s="1852"/>
      <c r="L18" s="1852"/>
      <c r="M18" s="1852"/>
      <c r="N18" s="1852"/>
      <c r="O18" s="1852"/>
      <c r="P18" s="1852"/>
      <c r="Q18" s="1852"/>
      <c r="R18" s="1852"/>
      <c r="S18" s="1852"/>
      <c r="T18" s="1852"/>
      <c r="U18" s="1852"/>
      <c r="V18" s="1852"/>
      <c r="W18" s="1852"/>
      <c r="X18" s="1852"/>
      <c r="Y18" s="1852"/>
      <c r="Z18" s="1852"/>
      <c r="AA18" s="2282"/>
      <c r="AB18" s="1609">
        <f>ROUND(SUM(C18:Y18),1)</f>
        <v>2760.5</v>
      </c>
      <c r="AC18" s="1609"/>
      <c r="AD18" s="2282"/>
      <c r="AE18" s="1849">
        <f>'EXHIBIT E '!AD16</f>
        <v>2502.6</v>
      </c>
      <c r="AF18" s="2283"/>
      <c r="AG18" s="1609"/>
      <c r="AH18" s="2284">
        <f>ROUND(SUM(AB18)-SUM(AE18),1)</f>
        <v>257.89999999999998</v>
      </c>
      <c r="AI18" s="2279"/>
      <c r="AJ18" s="2285">
        <f>ROUND(AH18/AE18,3)</f>
        <v>0.10299999999999999</v>
      </c>
      <c r="AK18" s="2279"/>
    </row>
    <row r="19" spans="1:38" ht="15">
      <c r="A19" s="1839" t="s">
        <v>1674</v>
      </c>
      <c r="B19" s="1887"/>
      <c r="C19" s="1621">
        <v>4040.4</v>
      </c>
      <c r="D19" s="1621"/>
      <c r="E19" s="1621"/>
      <c r="F19" s="1621"/>
      <c r="G19" s="1621"/>
      <c r="H19" s="1621"/>
      <c r="I19" s="1621"/>
      <c r="J19" s="1621"/>
      <c r="K19" s="1621"/>
      <c r="L19" s="1621"/>
      <c r="M19" s="1621"/>
      <c r="N19" s="1621"/>
      <c r="O19" s="1621"/>
      <c r="P19" s="1621"/>
      <c r="Q19" s="1621"/>
      <c r="R19" s="1621"/>
      <c r="S19" s="1621"/>
      <c r="T19" s="1621"/>
      <c r="U19" s="1621"/>
      <c r="V19" s="1621"/>
      <c r="W19" s="1621"/>
      <c r="X19" s="1621"/>
      <c r="Y19" s="1621"/>
      <c r="Z19" s="1621"/>
      <c r="AA19" s="1870"/>
      <c r="AB19" s="1599">
        <f t="shared" ref="AB19:AB22" si="0">ROUND(SUM(C19:Y19),1)</f>
        <v>4040.4</v>
      </c>
      <c r="AC19" s="1599"/>
      <c r="AD19" s="1870"/>
      <c r="AE19" s="1622">
        <f>'EXHIBIT E '!AD17</f>
        <v>5828.8</v>
      </c>
      <c r="AF19" s="2286"/>
      <c r="AG19" s="1599"/>
      <c r="AH19" s="2287">
        <f t="shared" ref="AH19:AH22" si="1">ROUND(SUM(AB19)-SUM(AE19),1)</f>
        <v>-1788.4</v>
      </c>
      <c r="AI19" s="2288"/>
      <c r="AJ19" s="2289">
        <f t="shared" ref="AJ19:AJ22" si="2">ROUND(AH19/AE19,3)</f>
        <v>-0.307</v>
      </c>
      <c r="AK19" s="2279"/>
    </row>
    <row r="20" spans="1:38" ht="15">
      <c r="A20" s="1839" t="s">
        <v>1675</v>
      </c>
      <c r="B20" s="1839"/>
      <c r="C20" s="1621">
        <v>1433.5</v>
      </c>
      <c r="D20" s="1621"/>
      <c r="E20" s="1621"/>
      <c r="F20" s="1621"/>
      <c r="G20" s="1621"/>
      <c r="H20" s="1621"/>
      <c r="I20" s="1621"/>
      <c r="J20" s="1621"/>
      <c r="K20" s="1621"/>
      <c r="L20" s="1621"/>
      <c r="M20" s="1621"/>
      <c r="N20" s="1621"/>
      <c r="O20" s="1621"/>
      <c r="P20" s="1621"/>
      <c r="Q20" s="1621"/>
      <c r="R20" s="1621"/>
      <c r="S20" s="1621"/>
      <c r="T20" s="1621"/>
      <c r="U20" s="1621"/>
      <c r="V20" s="1621"/>
      <c r="W20" s="1621"/>
      <c r="X20" s="1621"/>
      <c r="Y20" s="1621"/>
      <c r="Z20" s="1621"/>
      <c r="AA20" s="1870"/>
      <c r="AB20" s="1599">
        <f t="shared" si="0"/>
        <v>1433.5</v>
      </c>
      <c r="AC20" s="1599"/>
      <c r="AD20" s="1870"/>
      <c r="AE20" s="1622">
        <f>'EXHIBIT E '!AD18</f>
        <v>1474</v>
      </c>
      <c r="AF20" s="2286"/>
      <c r="AG20" s="1599"/>
      <c r="AH20" s="2287">
        <f t="shared" si="1"/>
        <v>-40.5</v>
      </c>
      <c r="AI20" s="2288"/>
      <c r="AJ20" s="2289">
        <f>ROUND(AH20/AE20,3)</f>
        <v>-2.7E-2</v>
      </c>
      <c r="AK20" s="2279"/>
    </row>
    <row r="21" spans="1:38" ht="15">
      <c r="A21" s="2290" t="s">
        <v>1676</v>
      </c>
      <c r="B21" s="1839"/>
      <c r="C21" s="1621">
        <v>-124.1</v>
      </c>
      <c r="D21" s="1621"/>
      <c r="E21" s="1621"/>
      <c r="F21" s="1621"/>
      <c r="G21" s="1621"/>
      <c r="H21" s="1621"/>
      <c r="I21" s="1621"/>
      <c r="J21" s="1621"/>
      <c r="K21" s="1621"/>
      <c r="L21" s="1621"/>
      <c r="M21" s="1621"/>
      <c r="N21" s="1621"/>
      <c r="O21" s="1621"/>
      <c r="P21" s="1621"/>
      <c r="Q21" s="1621"/>
      <c r="R21" s="1621"/>
      <c r="S21" s="1621"/>
      <c r="T21" s="1621"/>
      <c r="U21" s="1621"/>
      <c r="V21" s="1621"/>
      <c r="W21" s="1621"/>
      <c r="X21" s="1621"/>
      <c r="Y21" s="1621"/>
      <c r="Z21" s="1621"/>
      <c r="AA21" s="1870"/>
      <c r="AB21" s="1599">
        <f t="shared" si="0"/>
        <v>-124.1</v>
      </c>
      <c r="AC21" s="1599"/>
      <c r="AD21" s="1870"/>
      <c r="AE21" s="1622">
        <f>'EXHIBIT E '!AD19</f>
        <v>-137.80000000000001</v>
      </c>
      <c r="AF21" s="2286"/>
      <c r="AG21" s="1599"/>
      <c r="AH21" s="2287">
        <f>-ROUND(SUM(AB21)-SUM(AE21),1)</f>
        <v>-13.7</v>
      </c>
      <c r="AI21" s="2288"/>
      <c r="AJ21" s="2289">
        <f>-ROUND(AH21/AE21,3)</f>
        <v>-9.9000000000000005E-2</v>
      </c>
      <c r="AK21" s="2921"/>
    </row>
    <row r="22" spans="1:38" ht="15">
      <c r="A22" s="2290" t="s">
        <v>1677</v>
      </c>
      <c r="B22" s="1839"/>
      <c r="C22" s="1621">
        <v>112.2</v>
      </c>
      <c r="D22" s="1621"/>
      <c r="E22" s="1621"/>
      <c r="F22" s="1621"/>
      <c r="G22" s="1621"/>
      <c r="H22" s="1621"/>
      <c r="I22" s="1621"/>
      <c r="J22" s="1621"/>
      <c r="K22" s="1621"/>
      <c r="L22" s="1621"/>
      <c r="M22" s="1621"/>
      <c r="N22" s="1621"/>
      <c r="O22" s="1621"/>
      <c r="P22" s="1621"/>
      <c r="Q22" s="1621"/>
      <c r="R22" s="1621"/>
      <c r="S22" s="1621"/>
      <c r="T22" s="1621"/>
      <c r="U22" s="1621"/>
      <c r="V22" s="1621"/>
      <c r="W22" s="1621"/>
      <c r="X22" s="1621"/>
      <c r="Y22" s="1621"/>
      <c r="Z22" s="1621"/>
      <c r="AA22" s="1870"/>
      <c r="AB22" s="1599">
        <f t="shared" si="0"/>
        <v>112.2</v>
      </c>
      <c r="AC22" s="1599"/>
      <c r="AD22" s="1870"/>
      <c r="AE22" s="1622">
        <f>'EXHIBIT E '!AD20</f>
        <v>106.7</v>
      </c>
      <c r="AF22" s="2286"/>
      <c r="AG22" s="1599"/>
      <c r="AH22" s="2291">
        <f t="shared" si="1"/>
        <v>5.5</v>
      </c>
      <c r="AI22" s="2288"/>
      <c r="AJ22" s="2292">
        <f t="shared" si="2"/>
        <v>5.1999999999999998E-2</v>
      </c>
      <c r="AK22" s="2279"/>
    </row>
    <row r="23" spans="1:38" s="2780" customFormat="1" ht="15.75">
      <c r="A23" s="1840" t="s">
        <v>1678</v>
      </c>
      <c r="B23" s="1840"/>
      <c r="C23" s="1877">
        <f>ROUND(SUM(C18:C22),1)</f>
        <v>8222.5</v>
      </c>
      <c r="D23" s="223"/>
      <c r="E23" s="1877">
        <f>ROUND(SUM(E18:E22),1)</f>
        <v>0</v>
      </c>
      <c r="F23" s="223"/>
      <c r="G23" s="2949">
        <f>ROUND(SUM(G18:G22),1)</f>
        <v>0</v>
      </c>
      <c r="H23" s="223"/>
      <c r="I23" s="1877">
        <f>ROUND(SUM(I18:I22),1)</f>
        <v>0</v>
      </c>
      <c r="J23" s="223"/>
      <c r="K23" s="1877">
        <f>ROUND(SUM(K18:K22),1)</f>
        <v>0</v>
      </c>
      <c r="L23" s="223"/>
      <c r="M23" s="1877">
        <f>ROUND(SUM(M18:M22),1)</f>
        <v>0</v>
      </c>
      <c r="N23" s="223"/>
      <c r="O23" s="1877">
        <f>ROUND(SUM(O18:O22),1)</f>
        <v>0</v>
      </c>
      <c r="P23" s="223"/>
      <c r="Q23" s="1877">
        <f>ROUND(SUM(Q18:Q22),1)</f>
        <v>0</v>
      </c>
      <c r="R23" s="223"/>
      <c r="S23" s="1877">
        <f>ROUND(SUM(S18:S22),1)</f>
        <v>0</v>
      </c>
      <c r="T23" s="223"/>
      <c r="U23" s="1877">
        <f>ROUND(SUM(U18:U22),1)</f>
        <v>0</v>
      </c>
      <c r="V23" s="223"/>
      <c r="W23" s="1877">
        <f>ROUND(SUM(W18:W22),1)</f>
        <v>0</v>
      </c>
      <c r="X23" s="223"/>
      <c r="Y23" s="1877">
        <f>ROUND(SUM(Y18:Y22),1)</f>
        <v>0</v>
      </c>
      <c r="Z23" s="223"/>
      <c r="AA23" s="1881"/>
      <c r="AB23" s="2949">
        <f>ROUND(SUM(AB18:AB22),1)</f>
        <v>8222.5</v>
      </c>
      <c r="AC23" s="223"/>
      <c r="AD23" s="1881"/>
      <c r="AE23" s="2950">
        <f>ROUND(SUM(AE18:AE22),1)</f>
        <v>9774.2999999999993</v>
      </c>
      <c r="AF23" s="2296"/>
      <c r="AG23" s="223"/>
      <c r="AH23" s="2297">
        <f>ROUND(SUM(AB23)-SUM(AE23),1)</f>
        <v>-1551.8</v>
      </c>
      <c r="AI23" s="2288"/>
      <c r="AJ23" s="2298">
        <f>ROUND(AH23/AE23,3)</f>
        <v>-0.159</v>
      </c>
      <c r="AK23" s="2279"/>
    </row>
    <row r="24" spans="1:38" ht="15">
      <c r="A24" s="2290" t="s">
        <v>1679</v>
      </c>
      <c r="B24" s="1839"/>
      <c r="C24" s="1869">
        <v>0</v>
      </c>
      <c r="D24" s="1621"/>
      <c r="E24" s="1869"/>
      <c r="F24" s="1621"/>
      <c r="G24" s="1869"/>
      <c r="H24" s="1621"/>
      <c r="I24" s="1869"/>
      <c r="J24" s="1621"/>
      <c r="K24" s="1869"/>
      <c r="L24" s="1621"/>
      <c r="M24" s="1869"/>
      <c r="N24" s="1621"/>
      <c r="O24" s="1869"/>
      <c r="P24" s="1621"/>
      <c r="Q24" s="1869"/>
      <c r="R24" s="1621"/>
      <c r="S24" s="1869"/>
      <c r="T24" s="1621"/>
      <c r="U24" s="1869"/>
      <c r="V24" s="1621"/>
      <c r="W24" s="2294"/>
      <c r="X24" s="1621"/>
      <c r="Y24" s="2294"/>
      <c r="Z24" s="1621"/>
      <c r="AA24" s="1870"/>
      <c r="AB24" s="1599">
        <f>ROUND(SUM(C24:Y24),1)</f>
        <v>0</v>
      </c>
      <c r="AC24" s="1599"/>
      <c r="AD24" s="1870"/>
      <c r="AE24" s="1626">
        <v>0</v>
      </c>
      <c r="AF24" s="2286"/>
      <c r="AG24" s="1599"/>
      <c r="AH24" s="2295">
        <v>0</v>
      </c>
      <c r="AI24" s="2288"/>
      <c r="AJ24" s="45">
        <f t="shared" ref="AJ24:AJ25" si="3">ROUND(IF(AE24=0,0,AH24/(AE24)),3)</f>
        <v>0</v>
      </c>
      <c r="AK24" s="2279"/>
    </row>
    <row r="25" spans="1:38" ht="15">
      <c r="A25" s="2290" t="s">
        <v>175</v>
      </c>
      <c r="B25" s="1839"/>
      <c r="C25" s="1625">
        <v>0</v>
      </c>
      <c r="D25" s="1621"/>
      <c r="E25" s="1625"/>
      <c r="F25" s="1621"/>
      <c r="G25" s="1625"/>
      <c r="H25" s="1621"/>
      <c r="I25" s="1625"/>
      <c r="J25" s="1621"/>
      <c r="K25" s="1625"/>
      <c r="L25" s="1621"/>
      <c r="M25" s="1625"/>
      <c r="N25" s="1621"/>
      <c r="O25" s="1625"/>
      <c r="P25" s="1621"/>
      <c r="Q25" s="1625"/>
      <c r="R25" s="1621"/>
      <c r="S25" s="1625"/>
      <c r="T25" s="1621"/>
      <c r="U25" s="1625"/>
      <c r="V25" s="1621"/>
      <c r="W25" s="1749"/>
      <c r="X25" s="1621"/>
      <c r="Y25" s="1749"/>
      <c r="Z25" s="1621"/>
      <c r="AA25" s="1870"/>
      <c r="AB25" s="1599">
        <f>ROUND(SUM(C25:Y25),1)</f>
        <v>0</v>
      </c>
      <c r="AC25" s="1599"/>
      <c r="AD25" s="1870"/>
      <c r="AE25" s="1626">
        <v>0</v>
      </c>
      <c r="AF25" s="2286"/>
      <c r="AG25" s="1599"/>
      <c r="AH25" s="2295">
        <v>0</v>
      </c>
      <c r="AI25" s="2288"/>
      <c r="AJ25" s="45">
        <f t="shared" si="3"/>
        <v>0</v>
      </c>
      <c r="AK25" s="2279"/>
    </row>
    <row r="26" spans="1:38" ht="15">
      <c r="A26" s="1839" t="s">
        <v>1680</v>
      </c>
      <c r="B26" s="1839"/>
      <c r="C26" s="1620">
        <v>-2869.2</v>
      </c>
      <c r="D26" s="1621"/>
      <c r="E26" s="1620"/>
      <c r="F26" s="1621"/>
      <c r="G26" s="1620"/>
      <c r="H26" s="1621"/>
      <c r="I26" s="1620"/>
      <c r="J26" s="1621"/>
      <c r="K26" s="1620"/>
      <c r="L26" s="1621"/>
      <c r="M26" s="1620"/>
      <c r="N26" s="1621"/>
      <c r="O26" s="1620"/>
      <c r="P26" s="1621"/>
      <c r="Q26" s="1620"/>
      <c r="R26" s="1621"/>
      <c r="S26" s="1620"/>
      <c r="T26" s="1621"/>
      <c r="U26" s="1620"/>
      <c r="V26" s="1621"/>
      <c r="W26" s="1620"/>
      <c r="X26" s="1621"/>
      <c r="Y26" s="1620"/>
      <c r="Z26" s="1621"/>
      <c r="AA26" s="1870"/>
      <c r="AB26" s="1599">
        <f>ROUND(SUM(C26:Y26),1)</f>
        <v>-2869.2</v>
      </c>
      <c r="AC26" s="1599"/>
      <c r="AD26" s="1870"/>
      <c r="AE26" s="1622">
        <f>'EXHIBIT E '!AD24</f>
        <v>-3117.1</v>
      </c>
      <c r="AF26" s="2286"/>
      <c r="AG26" s="1599"/>
      <c r="AH26" s="2291">
        <f>ROUND(-(SUM(AB26)-SUM(AE26)),1)</f>
        <v>-247.9</v>
      </c>
      <c r="AI26" s="2288"/>
      <c r="AJ26" s="2293">
        <f>ROUND(-(AH26/AE26),3)</f>
        <v>-0.08</v>
      </c>
      <c r="AK26" s="2279"/>
    </row>
    <row r="27" spans="1:38" ht="15.95" customHeight="1">
      <c r="A27" s="1840" t="s">
        <v>1681</v>
      </c>
      <c r="B27" s="1839"/>
      <c r="C27" s="1877">
        <f>ROUND(SUM(C23)+SUM(C24)+SUM(C25)+SUM(C26),1)</f>
        <v>5353.3</v>
      </c>
      <c r="D27" s="223"/>
      <c r="E27" s="1877">
        <f>ROUND(SUM(E23)+SUM(E24)+SUM(E25)+SUM(E26),1)</f>
        <v>0</v>
      </c>
      <c r="F27" s="223"/>
      <c r="G27" s="1877">
        <f>ROUND(SUM(G23)+SUM(G24)+SUM(G25)+SUM(G26),1)</f>
        <v>0</v>
      </c>
      <c r="H27" s="223"/>
      <c r="I27" s="1877">
        <f>ROUND(SUM(I23)+SUM(I24)+SUM(I25)+SUM(I26),1)</f>
        <v>0</v>
      </c>
      <c r="J27" s="223"/>
      <c r="K27" s="1877">
        <f>ROUND(SUM(K23)+SUM(K24)+SUM(K25)+SUM(K26),1)</f>
        <v>0</v>
      </c>
      <c r="L27" s="223"/>
      <c r="M27" s="1877">
        <f>ROUND(SUM(M23)+SUM(M24)+SUM(M25)+SUM(M26),1)</f>
        <v>0</v>
      </c>
      <c r="N27" s="223"/>
      <c r="O27" s="1877">
        <f>ROUND(SUM(O23)+SUM(O24)+SUM(O25)+SUM(O26),1)</f>
        <v>0</v>
      </c>
      <c r="P27" s="223"/>
      <c r="Q27" s="1877">
        <f>ROUND(SUM(Q23)+SUM(Q24)+SUM(Q25)+SUM(Q26),1)</f>
        <v>0</v>
      </c>
      <c r="R27" s="223"/>
      <c r="S27" s="1877">
        <f>ROUND(SUM(S23)+SUM(S24)+SUM(S25)+SUM(S26),1)</f>
        <v>0</v>
      </c>
      <c r="T27" s="223"/>
      <c r="U27" s="1877">
        <f>ROUND(SUM(U23)+SUM(U24)+SUM(U25)+SUM(U26),1)</f>
        <v>0</v>
      </c>
      <c r="V27" s="223"/>
      <c r="W27" s="1877">
        <f>ROUND(SUM(W23)+SUM(W24)+SUM(W25)+SUM(W26),1)</f>
        <v>0</v>
      </c>
      <c r="X27" s="223"/>
      <c r="Y27" s="1877">
        <f>ROUND(SUM(Y23)+SUM(Y24)+SUM(Y25)+SUM(Y26),1)</f>
        <v>0</v>
      </c>
      <c r="Z27" s="223"/>
      <c r="AA27" s="1881"/>
      <c r="AB27" s="1877">
        <f>ROUND(SUM(AB23)+SUM(AB24)+SUM(AB25)+SUM(AB26),1)</f>
        <v>5353.3</v>
      </c>
      <c r="AC27" s="223"/>
      <c r="AD27" s="1881"/>
      <c r="AE27" s="1876">
        <f>ROUND(SUM(AE23)+SUM(AE24)+SUM(AE25)+SUM(AE26),1)</f>
        <v>6657.2</v>
      </c>
      <c r="AF27" s="2296"/>
      <c r="AG27" s="223"/>
      <c r="AH27" s="2297">
        <f>ROUND(SUM(AB27)-SUM(AE27),1)</f>
        <v>-1303.9000000000001</v>
      </c>
      <c r="AI27" s="2288"/>
      <c r="AJ27" s="2298">
        <f>ROUND(AH27/AE27,3)</f>
        <v>-0.19600000000000001</v>
      </c>
      <c r="AK27" s="2279"/>
      <c r="AL27" s="2780"/>
    </row>
    <row r="28" spans="1:38" ht="11.1" customHeight="1">
      <c r="A28" s="1839"/>
      <c r="B28" s="1839"/>
      <c r="C28" s="1885"/>
      <c r="D28" s="1599"/>
      <c r="E28" s="1885"/>
      <c r="F28" s="1599"/>
      <c r="G28" s="1885"/>
      <c r="H28" s="1599"/>
      <c r="I28" s="1885"/>
      <c r="J28" s="1599"/>
      <c r="K28" s="1885"/>
      <c r="L28" s="1599"/>
      <c r="M28" s="1885"/>
      <c r="N28" s="1599"/>
      <c r="O28" s="1885"/>
      <c r="P28" s="1599"/>
      <c r="Q28" s="1885"/>
      <c r="R28" s="1599"/>
      <c r="S28" s="1885"/>
      <c r="T28" s="1599"/>
      <c r="U28" s="1885"/>
      <c r="V28" s="1599"/>
      <c r="W28" s="1885"/>
      <c r="X28" s="1599"/>
      <c r="Y28" s="1885"/>
      <c r="Z28" s="1599"/>
      <c r="AA28" s="1870"/>
      <c r="AB28" s="1885"/>
      <c r="AC28" s="1599"/>
      <c r="AD28" s="1870"/>
      <c r="AE28" s="1884"/>
      <c r="AF28" s="2286"/>
      <c r="AG28" s="1599"/>
      <c r="AH28" s="2287"/>
      <c r="AI28" s="2288"/>
      <c r="AJ28" s="2289"/>
      <c r="AK28" s="2279"/>
    </row>
    <row r="29" spans="1:38" ht="15" customHeight="1">
      <c r="A29" s="2299" t="s">
        <v>1682</v>
      </c>
      <c r="B29" s="1887"/>
      <c r="C29" s="1599"/>
      <c r="D29" s="1599"/>
      <c r="E29" s="1599"/>
      <c r="F29" s="1599"/>
      <c r="G29" s="1599"/>
      <c r="H29" s="1599"/>
      <c r="I29" s="1599"/>
      <c r="J29" s="1599"/>
      <c r="K29" s="1599"/>
      <c r="L29" s="1599"/>
      <c r="M29" s="1599"/>
      <c r="N29" s="1599"/>
      <c r="O29" s="1599"/>
      <c r="P29" s="1599"/>
      <c r="Q29" s="1599"/>
      <c r="R29" s="1599"/>
      <c r="S29" s="1599"/>
      <c r="T29" s="1599"/>
      <c r="U29" s="1599"/>
      <c r="V29" s="1599"/>
      <c r="W29" s="1599"/>
      <c r="X29" s="1599"/>
      <c r="Y29" s="1599"/>
      <c r="Z29" s="1599"/>
      <c r="AA29" s="1870"/>
      <c r="AB29" s="1599"/>
      <c r="AC29" s="1599"/>
      <c r="AD29" s="1870"/>
      <c r="AE29" s="1622"/>
      <c r="AF29" s="2286"/>
      <c r="AG29" s="1599"/>
      <c r="AH29" s="2287"/>
      <c r="AI29" s="2288"/>
      <c r="AJ29" s="2289"/>
      <c r="AK29" s="2279"/>
    </row>
    <row r="30" spans="1:38" ht="8.1" customHeight="1">
      <c r="A30" s="1839"/>
      <c r="B30" s="1839"/>
      <c r="C30" s="1599"/>
      <c r="D30" s="1599"/>
      <c r="E30" s="1599"/>
      <c r="F30" s="1599"/>
      <c r="G30" s="1599"/>
      <c r="H30" s="1599"/>
      <c r="I30" s="1599"/>
      <c r="J30" s="1599"/>
      <c r="K30" s="1599"/>
      <c r="L30" s="1599"/>
      <c r="M30" s="1599"/>
      <c r="N30" s="1599"/>
      <c r="O30" s="1599"/>
      <c r="P30" s="1599"/>
      <c r="Q30" s="1599"/>
      <c r="R30" s="1599"/>
      <c r="S30" s="1599"/>
      <c r="T30" s="1599"/>
      <c r="U30" s="1599"/>
      <c r="V30" s="1599"/>
      <c r="W30" s="1599"/>
      <c r="X30" s="1599"/>
      <c r="Y30" s="1599"/>
      <c r="Z30" s="1599"/>
      <c r="AA30" s="1870"/>
      <c r="AB30" s="1599"/>
      <c r="AC30" s="1599"/>
      <c r="AD30" s="1870"/>
      <c r="AE30" s="1622"/>
      <c r="AF30" s="2286"/>
      <c r="AG30" s="1599"/>
      <c r="AH30" s="2287"/>
      <c r="AI30" s="2288"/>
      <c r="AJ30" s="2289"/>
      <c r="AK30" s="2279"/>
    </row>
    <row r="31" spans="1:38" ht="15">
      <c r="A31" s="1839" t="s">
        <v>1683</v>
      </c>
      <c r="B31" s="1887"/>
      <c r="C31" s="1621">
        <v>986.5</v>
      </c>
      <c r="D31" s="1621"/>
      <c r="E31" s="1621"/>
      <c r="F31" s="1621"/>
      <c r="G31" s="1621"/>
      <c r="H31" s="1621"/>
      <c r="I31" s="1621"/>
      <c r="J31" s="1621"/>
      <c r="K31" s="1621"/>
      <c r="L31" s="1621"/>
      <c r="M31" s="1621"/>
      <c r="N31" s="1621"/>
      <c r="O31" s="1621"/>
      <c r="P31" s="1621"/>
      <c r="Q31" s="1621"/>
      <c r="R31" s="1621"/>
      <c r="S31" s="1621"/>
      <c r="T31" s="1621"/>
      <c r="U31" s="1621"/>
      <c r="V31" s="1621"/>
      <c r="W31" s="1621"/>
      <c r="X31" s="1621"/>
      <c r="Y31" s="1621"/>
      <c r="Z31" s="1621"/>
      <c r="AA31" s="1870"/>
      <c r="AB31" s="1599">
        <f>ROUND(SUM(C31:Y31),1)</f>
        <v>986.5</v>
      </c>
      <c r="AC31" s="1599"/>
      <c r="AD31" s="1870"/>
      <c r="AE31" s="1622">
        <f>'EXHIBIT E '!AD28</f>
        <v>944.1</v>
      </c>
      <c r="AF31" s="2286"/>
      <c r="AG31" s="1599"/>
      <c r="AH31" s="2287">
        <f>ROUND(SUM(AB31)-SUM(AE31),1)</f>
        <v>42.4</v>
      </c>
      <c r="AI31" s="2288"/>
      <c r="AJ31" s="2289">
        <f>ROUND(AH31/AE31,3)</f>
        <v>4.4999999999999998E-2</v>
      </c>
      <c r="AK31" s="2279"/>
    </row>
    <row r="32" spans="1:38" ht="15">
      <c r="A32" s="1839" t="s">
        <v>1684</v>
      </c>
      <c r="B32" s="1887"/>
      <c r="C32" s="1806">
        <v>4</v>
      </c>
      <c r="D32" s="1621"/>
      <c r="E32" s="1806"/>
      <c r="F32" s="1621"/>
      <c r="G32" s="1806"/>
      <c r="H32" s="1621"/>
      <c r="I32" s="1625"/>
      <c r="J32" s="1621"/>
      <c r="K32" s="1625"/>
      <c r="L32" s="1621"/>
      <c r="M32" s="1806"/>
      <c r="N32" s="1621"/>
      <c r="O32" s="1621"/>
      <c r="P32" s="1621"/>
      <c r="Q32" s="1806"/>
      <c r="R32" s="1621"/>
      <c r="S32" s="1806"/>
      <c r="T32" s="1621"/>
      <c r="U32" s="1806"/>
      <c r="V32" s="1621"/>
      <c r="W32" s="1806"/>
      <c r="X32" s="1621"/>
      <c r="Y32" s="1806"/>
      <c r="Z32" s="1621"/>
      <c r="AA32" s="1870"/>
      <c r="AB32" s="1599">
        <f t="shared" ref="AB32:AB37" si="4">ROUND(SUM(C32:Y32),1)</f>
        <v>4</v>
      </c>
      <c r="AC32" s="1599"/>
      <c r="AD32" s="1870"/>
      <c r="AE32" s="1622">
        <f>'EXHIBIT E '!AD29</f>
        <v>2.2000000000000002</v>
      </c>
      <c r="AF32" s="2286"/>
      <c r="AG32" s="1599"/>
      <c r="AH32" s="2287">
        <f t="shared" ref="AH32:AH37" si="5">ROUND(SUM(AB32)-SUM(AE32),1)</f>
        <v>1.8</v>
      </c>
      <c r="AI32" s="2288"/>
      <c r="AJ32" s="2289">
        <f t="shared" ref="AJ32:AJ37" si="6">ROUND(AH32/AE32,3)</f>
        <v>0.81799999999999995</v>
      </c>
      <c r="AK32" s="2921"/>
    </row>
    <row r="33" spans="1:38" ht="15">
      <c r="A33" s="1839" t="s">
        <v>1685</v>
      </c>
      <c r="B33" s="1839"/>
      <c r="C33" s="1621">
        <v>119.7</v>
      </c>
      <c r="D33" s="1621"/>
      <c r="E33" s="1621"/>
      <c r="F33" s="1621"/>
      <c r="G33" s="1621"/>
      <c r="H33" s="1621"/>
      <c r="I33" s="1621"/>
      <c r="J33" s="1621"/>
      <c r="K33" s="1621"/>
      <c r="L33" s="1621"/>
      <c r="M33" s="1621"/>
      <c r="N33" s="1621"/>
      <c r="O33" s="1621"/>
      <c r="P33" s="1621"/>
      <c r="Q33" s="1621"/>
      <c r="R33" s="1621"/>
      <c r="S33" s="1621"/>
      <c r="T33" s="1621"/>
      <c r="U33" s="1621"/>
      <c r="V33" s="1621"/>
      <c r="W33" s="1621"/>
      <c r="X33" s="1621"/>
      <c r="Y33" s="1621"/>
      <c r="Z33" s="1621"/>
      <c r="AA33" s="1870"/>
      <c r="AB33" s="1599">
        <f t="shared" si="4"/>
        <v>119.7</v>
      </c>
      <c r="AC33" s="1599"/>
      <c r="AD33" s="1870"/>
      <c r="AE33" s="1622">
        <f>'EXHIBIT E '!AD30</f>
        <v>123</v>
      </c>
      <c r="AF33" s="2286"/>
      <c r="AG33" s="1599"/>
      <c r="AH33" s="2287">
        <f t="shared" si="5"/>
        <v>-3.3</v>
      </c>
      <c r="AI33" s="2288"/>
      <c r="AJ33" s="2289">
        <f t="shared" si="6"/>
        <v>-2.7E-2</v>
      </c>
      <c r="AK33" s="2279"/>
    </row>
    <row r="34" spans="1:38" ht="15">
      <c r="A34" s="1839" t="s">
        <v>1686</v>
      </c>
      <c r="B34" s="1839"/>
      <c r="C34" s="1806">
        <v>41</v>
      </c>
      <c r="D34" s="1621"/>
      <c r="E34" s="1806"/>
      <c r="F34" s="1621"/>
      <c r="G34" s="1806"/>
      <c r="H34" s="1621"/>
      <c r="I34" s="1806"/>
      <c r="J34" s="1621"/>
      <c r="K34" s="1806"/>
      <c r="L34" s="1621"/>
      <c r="M34" s="1806"/>
      <c r="N34" s="1621"/>
      <c r="O34" s="1806"/>
      <c r="P34" s="1621"/>
      <c r="Q34" s="1806"/>
      <c r="R34" s="1621"/>
      <c r="S34" s="1806"/>
      <c r="T34" s="1621"/>
      <c r="U34" s="1806"/>
      <c r="V34" s="1621"/>
      <c r="W34" s="1806"/>
      <c r="X34" s="1621"/>
      <c r="Y34" s="1806"/>
      <c r="Z34" s="1621"/>
      <c r="AA34" s="1870"/>
      <c r="AB34" s="1599">
        <f t="shared" si="4"/>
        <v>41</v>
      </c>
      <c r="AC34" s="1599"/>
      <c r="AD34" s="1870"/>
      <c r="AE34" s="1622">
        <f>'EXHIBIT E '!AD31</f>
        <v>34.6</v>
      </c>
      <c r="AF34" s="2286"/>
      <c r="AG34" s="1599"/>
      <c r="AH34" s="2287">
        <f t="shared" si="5"/>
        <v>6.4</v>
      </c>
      <c r="AI34" s="2288"/>
      <c r="AJ34" s="2289">
        <f t="shared" si="6"/>
        <v>0.185</v>
      </c>
      <c r="AK34" s="2279"/>
    </row>
    <row r="35" spans="1:38" ht="15">
      <c r="A35" s="1839" t="s">
        <v>1687</v>
      </c>
      <c r="B35" s="1839"/>
      <c r="C35" s="1621">
        <v>19.399999999999999</v>
      </c>
      <c r="D35" s="1621"/>
      <c r="E35" s="1621"/>
      <c r="F35" s="1621"/>
      <c r="G35" s="1621"/>
      <c r="H35" s="1621"/>
      <c r="I35" s="1621"/>
      <c r="J35" s="1621"/>
      <c r="K35" s="1621"/>
      <c r="L35" s="1621"/>
      <c r="M35" s="1621"/>
      <c r="N35" s="1621"/>
      <c r="O35" s="1621"/>
      <c r="P35" s="1621"/>
      <c r="Q35" s="1621"/>
      <c r="R35" s="1621"/>
      <c r="S35" s="1621"/>
      <c r="T35" s="1621"/>
      <c r="U35" s="1621"/>
      <c r="V35" s="1621"/>
      <c r="W35" s="1621"/>
      <c r="X35" s="1621"/>
      <c r="Y35" s="1621"/>
      <c r="Z35" s="1621"/>
      <c r="AA35" s="1870"/>
      <c r="AB35" s="1599">
        <f t="shared" si="4"/>
        <v>19.399999999999999</v>
      </c>
      <c r="AC35" s="1599"/>
      <c r="AD35" s="1870"/>
      <c r="AE35" s="1622">
        <f>'EXHIBIT E '!AD32</f>
        <v>17.8</v>
      </c>
      <c r="AF35" s="2286"/>
      <c r="AG35" s="1599"/>
      <c r="AH35" s="2287">
        <f t="shared" si="5"/>
        <v>1.6</v>
      </c>
      <c r="AI35" s="2288"/>
      <c r="AJ35" s="2289">
        <f t="shared" si="6"/>
        <v>0.09</v>
      </c>
      <c r="AK35" s="2279"/>
    </row>
    <row r="36" spans="1:38" ht="15">
      <c r="A36" s="1839" t="s">
        <v>1688</v>
      </c>
      <c r="B36" s="1839"/>
      <c r="C36" s="1806">
        <v>12.9</v>
      </c>
      <c r="D36" s="1621"/>
      <c r="E36" s="1806"/>
      <c r="F36" s="1621"/>
      <c r="G36" s="1806"/>
      <c r="H36" s="1621"/>
      <c r="I36" s="1806"/>
      <c r="J36" s="1621"/>
      <c r="K36" s="1806"/>
      <c r="L36" s="1621"/>
      <c r="M36" s="1806"/>
      <c r="N36" s="1621"/>
      <c r="O36" s="1806"/>
      <c r="P36" s="1621"/>
      <c r="Q36" s="1806"/>
      <c r="R36" s="1621"/>
      <c r="S36" s="1806"/>
      <c r="T36" s="1621"/>
      <c r="U36" s="1806"/>
      <c r="V36" s="1621"/>
      <c r="W36" s="1806"/>
      <c r="X36" s="1621"/>
      <c r="Y36" s="1806"/>
      <c r="Z36" s="1621"/>
      <c r="AA36" s="1870"/>
      <c r="AB36" s="1599">
        <f t="shared" si="4"/>
        <v>12.9</v>
      </c>
      <c r="AC36" s="1599"/>
      <c r="AD36" s="1870"/>
      <c r="AE36" s="1622">
        <f>'EXHIBIT E '!AD33</f>
        <v>12.9</v>
      </c>
      <c r="AF36" s="2286"/>
      <c r="AG36" s="1599"/>
      <c r="AH36" s="2287">
        <f t="shared" si="5"/>
        <v>0</v>
      </c>
      <c r="AI36" s="2288"/>
      <c r="AJ36" s="2289">
        <f t="shared" si="6"/>
        <v>0</v>
      </c>
      <c r="AK36" s="2279"/>
    </row>
    <row r="37" spans="1:38" ht="15">
      <c r="A37" s="1859" t="s">
        <v>1689</v>
      </c>
      <c r="B37" s="1839"/>
      <c r="C37" s="1806">
        <v>20.9</v>
      </c>
      <c r="D37" s="1621"/>
      <c r="E37" s="1806"/>
      <c r="F37" s="1621"/>
      <c r="G37" s="1806"/>
      <c r="H37" s="1621"/>
      <c r="I37" s="1806"/>
      <c r="J37" s="1621"/>
      <c r="K37" s="1806"/>
      <c r="L37" s="1621"/>
      <c r="M37" s="1806"/>
      <c r="N37" s="1621"/>
      <c r="O37" s="1806"/>
      <c r="P37" s="1621"/>
      <c r="Q37" s="1806"/>
      <c r="R37" s="1621"/>
      <c r="S37" s="1806"/>
      <c r="T37" s="1621"/>
      <c r="U37" s="1806"/>
      <c r="V37" s="1621"/>
      <c r="W37" s="1806"/>
      <c r="X37" s="1621"/>
      <c r="Y37" s="1806"/>
      <c r="Z37" s="1621"/>
      <c r="AA37" s="1870"/>
      <c r="AB37" s="1599">
        <f t="shared" si="4"/>
        <v>20.9</v>
      </c>
      <c r="AC37" s="1599"/>
      <c r="AD37" s="1870"/>
      <c r="AE37" s="1622">
        <f>'EXHIBIT E '!AD34</f>
        <v>19.899999999999999</v>
      </c>
      <c r="AF37" s="2286"/>
      <c r="AG37" s="1599"/>
      <c r="AH37" s="2291">
        <f t="shared" si="5"/>
        <v>1</v>
      </c>
      <c r="AI37" s="2288"/>
      <c r="AJ37" s="2293">
        <f t="shared" si="6"/>
        <v>0.05</v>
      </c>
      <c r="AK37" s="2279"/>
    </row>
    <row r="38" spans="1:38" ht="15.95" customHeight="1">
      <c r="A38" s="1840" t="s">
        <v>1690</v>
      </c>
      <c r="B38" s="1839"/>
      <c r="C38" s="1877">
        <f>ROUND(SUM(C31:C37),1)</f>
        <v>1204.4000000000001</v>
      </c>
      <c r="D38" s="223"/>
      <c r="E38" s="1877">
        <f>ROUND(SUM(E31:E37),1)</f>
        <v>0</v>
      </c>
      <c r="F38" s="223"/>
      <c r="G38" s="1877">
        <f>ROUND(SUM(G31:G37),1)</f>
        <v>0</v>
      </c>
      <c r="H38" s="223"/>
      <c r="I38" s="1877">
        <f>ROUND(SUM(I31:I37),1)</f>
        <v>0</v>
      </c>
      <c r="J38" s="223"/>
      <c r="K38" s="1877">
        <f>ROUND(SUM(K31:K37),1)</f>
        <v>0</v>
      </c>
      <c r="L38" s="223"/>
      <c r="M38" s="1877">
        <f>ROUND(SUM(M31:M37),1)</f>
        <v>0</v>
      </c>
      <c r="N38" s="223"/>
      <c r="O38" s="1877">
        <f>ROUND(SUM(O31:O37),1)</f>
        <v>0</v>
      </c>
      <c r="P38" s="223"/>
      <c r="Q38" s="1877">
        <f>ROUND(SUM(Q31:Q37),1)</f>
        <v>0</v>
      </c>
      <c r="R38" s="223"/>
      <c r="S38" s="1877">
        <f>ROUND(SUM(S31:S37),1)</f>
        <v>0</v>
      </c>
      <c r="T38" s="223"/>
      <c r="U38" s="1877">
        <f>ROUND(SUM(U31:U37),1)</f>
        <v>0</v>
      </c>
      <c r="V38" s="223"/>
      <c r="W38" s="1877">
        <f>ROUND(SUM(W31:W37),1)</f>
        <v>0</v>
      </c>
      <c r="X38" s="223"/>
      <c r="Y38" s="1877">
        <f>ROUND(SUM(Y31:Y37),1)</f>
        <v>0</v>
      </c>
      <c r="Z38" s="223"/>
      <c r="AA38" s="1881"/>
      <c r="AB38" s="1877">
        <f>ROUND(SUM(AB31:AB37),1)</f>
        <v>1204.4000000000001</v>
      </c>
      <c r="AC38" s="223"/>
      <c r="AD38" s="1881"/>
      <c r="AE38" s="1876">
        <f>ROUND(SUM(AE31:AE37),1)</f>
        <v>1154.5</v>
      </c>
      <c r="AF38" s="2296"/>
      <c r="AG38" s="223"/>
      <c r="AH38" s="2297">
        <f>ROUND(SUM(AB38)-SUM(AE38),1)</f>
        <v>49.9</v>
      </c>
      <c r="AI38" s="2288"/>
      <c r="AJ38" s="2298">
        <f>ROUND(AH38/AE38,3)</f>
        <v>4.2999999999999997E-2</v>
      </c>
      <c r="AK38" s="2279"/>
      <c r="AL38" s="2780"/>
    </row>
    <row r="39" spans="1:38" ht="11.1" customHeight="1">
      <c r="A39" s="1839"/>
      <c r="B39" s="1839"/>
      <c r="C39" s="1885"/>
      <c r="D39" s="1599"/>
      <c r="E39" s="1885"/>
      <c r="F39" s="1599"/>
      <c r="G39" s="1885"/>
      <c r="H39" s="1599"/>
      <c r="I39" s="1885"/>
      <c r="J39" s="1599"/>
      <c r="K39" s="1885"/>
      <c r="L39" s="1599"/>
      <c r="M39" s="1885"/>
      <c r="N39" s="1599"/>
      <c r="O39" s="1885"/>
      <c r="P39" s="1599"/>
      <c r="Q39" s="1885"/>
      <c r="R39" s="1599"/>
      <c r="S39" s="1885"/>
      <c r="T39" s="1599"/>
      <c r="U39" s="1885"/>
      <c r="V39" s="1599"/>
      <c r="W39" s="1885"/>
      <c r="X39" s="1599"/>
      <c r="Y39" s="1885"/>
      <c r="Z39" s="1599"/>
      <c r="AA39" s="1870"/>
      <c r="AB39" s="1885"/>
      <c r="AC39" s="1599"/>
      <c r="AD39" s="1870"/>
      <c r="AE39" s="1884"/>
      <c r="AF39" s="2286"/>
      <c r="AG39" s="1599"/>
      <c r="AH39" s="2287"/>
      <c r="AI39" s="2288"/>
      <c r="AJ39" s="2289"/>
      <c r="AK39" s="2279"/>
    </row>
    <row r="40" spans="1:38" ht="15" customHeight="1">
      <c r="A40" s="1840" t="s">
        <v>1658</v>
      </c>
      <c r="B40" s="1839"/>
      <c r="C40" s="1599"/>
      <c r="D40" s="1599"/>
      <c r="E40" s="1599"/>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870"/>
      <c r="AB40" s="1599"/>
      <c r="AC40" s="1599"/>
      <c r="AD40" s="1870"/>
      <c r="AE40" s="1622"/>
      <c r="AF40" s="2286"/>
      <c r="AG40" s="1599"/>
      <c r="AH40" s="2287"/>
      <c r="AI40" s="2288"/>
      <c r="AJ40" s="2289"/>
      <c r="AK40" s="2279"/>
    </row>
    <row r="41" spans="1:38" ht="8.1" customHeight="1">
      <c r="A41" s="1839"/>
      <c r="B41" s="1839"/>
      <c r="C41" s="1599"/>
      <c r="D41" s="1599"/>
      <c r="E41" s="1599"/>
      <c r="F41" s="1599"/>
      <c r="G41" s="1599"/>
      <c r="H41" s="1599"/>
      <c r="I41" s="1599"/>
      <c r="J41" s="1599"/>
      <c r="K41" s="1599"/>
      <c r="L41" s="1599"/>
      <c r="M41" s="1599"/>
      <c r="N41" s="1599"/>
      <c r="O41" s="1599"/>
      <c r="P41" s="1599"/>
      <c r="Q41" s="1599"/>
      <c r="R41" s="1599"/>
      <c r="S41" s="1599"/>
      <c r="T41" s="1599"/>
      <c r="U41" s="1599"/>
      <c r="V41" s="1599"/>
      <c r="W41" s="1599"/>
      <c r="X41" s="1599"/>
      <c r="Y41" s="1599"/>
      <c r="Z41" s="1599"/>
      <c r="AA41" s="1870"/>
      <c r="AB41" s="1599"/>
      <c r="AC41" s="1599"/>
      <c r="AD41" s="1870"/>
      <c r="AE41" s="1622"/>
      <c r="AF41" s="2286"/>
      <c r="AG41" s="1599"/>
      <c r="AH41" s="2287"/>
      <c r="AI41" s="2288"/>
      <c r="AJ41" s="2289"/>
      <c r="AK41" s="2279"/>
    </row>
    <row r="42" spans="1:38" ht="15">
      <c r="A42" s="1839" t="s">
        <v>1691</v>
      </c>
      <c r="B42" s="1839"/>
      <c r="C42" s="1621">
        <v>138.69999999999999</v>
      </c>
      <c r="D42" s="1621"/>
      <c r="E42" s="1621"/>
      <c r="F42" s="1621"/>
      <c r="G42" s="1621"/>
      <c r="H42" s="1621"/>
      <c r="I42" s="1621"/>
      <c r="J42" s="1621"/>
      <c r="K42" s="1621"/>
      <c r="L42" s="1621"/>
      <c r="M42" s="1621"/>
      <c r="N42" s="1621"/>
      <c r="O42" s="1621"/>
      <c r="P42" s="1621"/>
      <c r="Q42" s="1621"/>
      <c r="R42" s="1621"/>
      <c r="S42" s="1621"/>
      <c r="T42" s="1621"/>
      <c r="U42" s="1621"/>
      <c r="V42" s="1621"/>
      <c r="W42" s="1621"/>
      <c r="X42" s="1621"/>
      <c r="Y42" s="1621"/>
      <c r="Z42" s="1621"/>
      <c r="AA42" s="1870"/>
      <c r="AB42" s="1599">
        <f>ROUND(SUM(C42:Y42),1)</f>
        <v>138.69999999999999</v>
      </c>
      <c r="AC42" s="1599"/>
      <c r="AD42" s="1870"/>
      <c r="AE42" s="1622">
        <f>'EXHIBIT E '!AD38</f>
        <v>374.9</v>
      </c>
      <c r="AF42" s="2286"/>
      <c r="AG42" s="1599"/>
      <c r="AH42" s="2287">
        <f>ROUND(SUM(AB42)-SUM(AE42),1)</f>
        <v>-236.2</v>
      </c>
      <c r="AI42" s="2288"/>
      <c r="AJ42" s="2289">
        <f>ROUND(AH42/AE42,3)</f>
        <v>-0.63</v>
      </c>
      <c r="AK42" s="2279"/>
    </row>
    <row r="43" spans="1:38" ht="15">
      <c r="A43" s="1839" t="s">
        <v>1692</v>
      </c>
      <c r="B43" s="1839"/>
      <c r="C43" s="1621">
        <v>1.7</v>
      </c>
      <c r="D43" s="1621"/>
      <c r="E43" s="1621"/>
      <c r="F43" s="1621"/>
      <c r="G43" s="1621"/>
      <c r="H43" s="1621"/>
      <c r="I43" s="1621"/>
      <c r="J43" s="1621"/>
      <c r="K43" s="1621"/>
      <c r="L43" s="1621"/>
      <c r="M43" s="1621"/>
      <c r="N43" s="1621"/>
      <c r="O43" s="1621"/>
      <c r="P43" s="1621"/>
      <c r="Q43" s="1621"/>
      <c r="R43" s="1621"/>
      <c r="S43" s="1621"/>
      <c r="T43" s="1621"/>
      <c r="U43" s="1621"/>
      <c r="V43" s="1621"/>
      <c r="W43" s="1621"/>
      <c r="X43" s="1621"/>
      <c r="Y43" s="1621"/>
      <c r="Z43" s="1621"/>
      <c r="AA43" s="1870"/>
      <c r="AB43" s="1599">
        <f t="shared" ref="AB43:AB46" si="7">ROUND(SUM(C43:Y43),1)</f>
        <v>1.7</v>
      </c>
      <c r="AC43" s="1599"/>
      <c r="AD43" s="1870"/>
      <c r="AE43" s="1622">
        <f>'EXHIBIT E '!AD39</f>
        <v>5.0999999999999996</v>
      </c>
      <c r="AF43" s="2286"/>
      <c r="AG43" s="1599"/>
      <c r="AH43" s="2287">
        <f t="shared" ref="AH43:AH46" si="8">ROUND(SUM(AB43)-SUM(AE43),1)</f>
        <v>-3.4</v>
      </c>
      <c r="AI43" s="2288"/>
      <c r="AJ43" s="2289">
        <f t="shared" ref="AJ43:AJ46" si="9">ROUND(AH43/AE43,3)</f>
        <v>-0.66700000000000004</v>
      </c>
      <c r="AK43" s="2921"/>
    </row>
    <row r="44" spans="1:38" ht="15">
      <c r="A44" s="1839" t="s">
        <v>1693</v>
      </c>
      <c r="B44" s="1839"/>
      <c r="C44" s="1621">
        <v>4.7</v>
      </c>
      <c r="D44" s="1621"/>
      <c r="E44" s="1621"/>
      <c r="F44" s="1621"/>
      <c r="G44" s="1621"/>
      <c r="H44" s="1621"/>
      <c r="I44" s="1621"/>
      <c r="J44" s="1621"/>
      <c r="K44" s="1621"/>
      <c r="L44" s="1621"/>
      <c r="M44" s="1621"/>
      <c r="N44" s="1621"/>
      <c r="O44" s="1621"/>
      <c r="P44" s="1621"/>
      <c r="Q44" s="1621"/>
      <c r="R44" s="1621"/>
      <c r="S44" s="1621"/>
      <c r="T44" s="1621"/>
      <c r="U44" s="1621"/>
      <c r="V44" s="1621"/>
      <c r="W44" s="1621"/>
      <c r="X44" s="1621"/>
      <c r="Y44" s="1621"/>
      <c r="Z44" s="1621"/>
      <c r="AA44" s="1870"/>
      <c r="AB44" s="1599">
        <f t="shared" si="7"/>
        <v>4.7</v>
      </c>
      <c r="AC44" s="1599"/>
      <c r="AD44" s="1870"/>
      <c r="AE44" s="1622">
        <f>'EXHIBIT E '!AD40</f>
        <v>9</v>
      </c>
      <c r="AF44" s="2286"/>
      <c r="AG44" s="1599"/>
      <c r="AH44" s="2287">
        <f t="shared" si="8"/>
        <v>-4.3</v>
      </c>
      <c r="AI44" s="2288"/>
      <c r="AJ44" s="2289">
        <f t="shared" si="9"/>
        <v>-0.47799999999999998</v>
      </c>
      <c r="AK44" s="2279"/>
    </row>
    <row r="45" spans="1:38" ht="15">
      <c r="A45" s="1839" t="s">
        <v>1694</v>
      </c>
      <c r="B45" s="1839"/>
      <c r="C45" s="1621">
        <v>29.3</v>
      </c>
      <c r="D45" s="1621"/>
      <c r="E45" s="1621"/>
      <c r="F45" s="1621"/>
      <c r="G45" s="1621"/>
      <c r="H45" s="1621"/>
      <c r="I45" s="1621"/>
      <c r="J45" s="1621"/>
      <c r="K45" s="1621"/>
      <c r="L45" s="1621"/>
      <c r="M45" s="1621"/>
      <c r="N45" s="1621"/>
      <c r="O45" s="1621"/>
      <c r="P45" s="1621"/>
      <c r="Q45" s="1621"/>
      <c r="R45" s="1621"/>
      <c r="S45" s="1621"/>
      <c r="T45" s="1621"/>
      <c r="U45" s="1621"/>
      <c r="V45" s="1621"/>
      <c r="W45" s="1621"/>
      <c r="X45" s="1621"/>
      <c r="Y45" s="1621"/>
      <c r="Z45" s="1621"/>
      <c r="AA45" s="1870"/>
      <c r="AB45" s="1599">
        <f t="shared" si="7"/>
        <v>29.3</v>
      </c>
      <c r="AC45" s="1599"/>
      <c r="AD45" s="1870"/>
      <c r="AE45" s="1622">
        <f>'EXHIBIT E '!AD41</f>
        <v>16.600000000000001</v>
      </c>
      <c r="AF45" s="2286"/>
      <c r="AG45" s="1599"/>
      <c r="AH45" s="2287">
        <f t="shared" si="8"/>
        <v>12.7</v>
      </c>
      <c r="AI45" s="2288"/>
      <c r="AJ45" s="2289">
        <f t="shared" si="9"/>
        <v>0.76500000000000001</v>
      </c>
      <c r="AK45" s="2279"/>
    </row>
    <row r="46" spans="1:38" ht="15">
      <c r="A46" s="1839" t="s">
        <v>1695</v>
      </c>
      <c r="B46" s="1839"/>
      <c r="C46" s="1806">
        <v>98.8</v>
      </c>
      <c r="D46" s="1621"/>
      <c r="E46" s="1806"/>
      <c r="F46" s="1621"/>
      <c r="G46" s="1806"/>
      <c r="H46" s="1621"/>
      <c r="I46" s="1806"/>
      <c r="J46" s="1621"/>
      <c r="K46" s="1806"/>
      <c r="L46" s="1621"/>
      <c r="M46" s="1806"/>
      <c r="N46" s="1621"/>
      <c r="O46" s="1806"/>
      <c r="P46" s="1621"/>
      <c r="Q46" s="1806"/>
      <c r="R46" s="1621"/>
      <c r="S46" s="1806"/>
      <c r="T46" s="1621"/>
      <c r="U46" s="1806"/>
      <c r="V46" s="1621"/>
      <c r="W46" s="1806"/>
      <c r="X46" s="1621"/>
      <c r="Y46" s="1806"/>
      <c r="Z46" s="1621"/>
      <c r="AA46" s="1870"/>
      <c r="AB46" s="1599">
        <f t="shared" si="7"/>
        <v>98.8</v>
      </c>
      <c r="AC46" s="1599"/>
      <c r="AD46" s="1870"/>
      <c r="AE46" s="1622">
        <f>'EXHIBIT E '!AD42</f>
        <v>90</v>
      </c>
      <c r="AF46" s="2286"/>
      <c r="AG46" s="1599"/>
      <c r="AH46" s="2291">
        <f t="shared" si="8"/>
        <v>8.8000000000000007</v>
      </c>
      <c r="AI46" s="2288"/>
      <c r="AJ46" s="2786">
        <f t="shared" si="9"/>
        <v>9.8000000000000004E-2</v>
      </c>
      <c r="AK46" s="2279"/>
    </row>
    <row r="47" spans="1:38" ht="15.95" customHeight="1">
      <c r="A47" s="1840" t="s">
        <v>1696</v>
      </c>
      <c r="B47" s="1839"/>
      <c r="C47" s="1877">
        <f>ROUND(SUM(C42:C46),1)</f>
        <v>273.2</v>
      </c>
      <c r="D47" s="223"/>
      <c r="E47" s="1877">
        <f>ROUND(SUM(E42:E46),1)</f>
        <v>0</v>
      </c>
      <c r="F47" s="223"/>
      <c r="G47" s="1877">
        <f>ROUND(SUM(G42:G46),1)</f>
        <v>0</v>
      </c>
      <c r="H47" s="223"/>
      <c r="I47" s="1877">
        <f>ROUND(SUM(I42:I46),1)</f>
        <v>0</v>
      </c>
      <c r="J47" s="223"/>
      <c r="K47" s="1877">
        <f>ROUND(SUM(K42:K46),1)</f>
        <v>0</v>
      </c>
      <c r="L47" s="223"/>
      <c r="M47" s="1877">
        <f>ROUND(SUM(M42:M46),1)</f>
        <v>0</v>
      </c>
      <c r="N47" s="223"/>
      <c r="O47" s="1877">
        <f>ROUND(SUM(O42:O46),1)</f>
        <v>0</v>
      </c>
      <c r="P47" s="223"/>
      <c r="Q47" s="1877">
        <f>ROUND(SUM(Q42:Q46),1)</f>
        <v>0</v>
      </c>
      <c r="R47" s="223"/>
      <c r="S47" s="1877">
        <f>ROUND(SUM(S42:S46),1)</f>
        <v>0</v>
      </c>
      <c r="T47" s="223"/>
      <c r="U47" s="1877">
        <f>ROUND(SUM(U42:U46),1)</f>
        <v>0</v>
      </c>
      <c r="V47" s="223"/>
      <c r="W47" s="1877">
        <f>ROUND(SUM(W42:W46),1)</f>
        <v>0</v>
      </c>
      <c r="X47" s="223"/>
      <c r="Y47" s="1877">
        <f>ROUND(SUM(Y42:Y46),1)</f>
        <v>0</v>
      </c>
      <c r="Z47" s="223"/>
      <c r="AA47" s="1881"/>
      <c r="AB47" s="1877">
        <f>ROUND(SUM(AB42:AB46),1)</f>
        <v>273.2</v>
      </c>
      <c r="AC47" s="223"/>
      <c r="AD47" s="1881"/>
      <c r="AE47" s="1876">
        <f>ROUND(SUM(AE42:AE46),1)</f>
        <v>495.6</v>
      </c>
      <c r="AF47" s="2296"/>
      <c r="AG47" s="223"/>
      <c r="AH47" s="2297">
        <f>ROUND(SUM(AB47)-SUM(AE47),1)</f>
        <v>-222.4</v>
      </c>
      <c r="AI47" s="2288"/>
      <c r="AJ47" s="2298">
        <f>ROUND(AH47/AE47,3)</f>
        <v>-0.44900000000000001</v>
      </c>
      <c r="AK47" s="2279"/>
      <c r="AL47" s="2780"/>
    </row>
    <row r="48" spans="1:38" ht="11.1" customHeight="1">
      <c r="A48" s="1839"/>
      <c r="B48" s="1839"/>
      <c r="C48" s="1885"/>
      <c r="D48" s="1599"/>
      <c r="E48" s="1885"/>
      <c r="F48" s="1599"/>
      <c r="G48" s="1885"/>
      <c r="H48" s="1599"/>
      <c r="I48" s="1885"/>
      <c r="J48" s="1599"/>
      <c r="K48" s="1885"/>
      <c r="L48" s="1599"/>
      <c r="M48" s="1885"/>
      <c r="N48" s="1599"/>
      <c r="O48" s="1885"/>
      <c r="P48" s="1599"/>
      <c r="Q48" s="1885"/>
      <c r="R48" s="1599"/>
      <c r="S48" s="1885"/>
      <c r="T48" s="1599"/>
      <c r="U48" s="1885"/>
      <c r="V48" s="1599"/>
      <c r="W48" s="1885"/>
      <c r="X48" s="1599"/>
      <c r="Y48" s="1885"/>
      <c r="Z48" s="1599"/>
      <c r="AA48" s="1870"/>
      <c r="AB48" s="1885"/>
      <c r="AC48" s="1599"/>
      <c r="AD48" s="1870"/>
      <c r="AE48" s="1884"/>
      <c r="AF48" s="2286"/>
      <c r="AG48" s="1599"/>
      <c r="AH48" s="2287"/>
      <c r="AI48" s="2288"/>
      <c r="AJ48" s="2289"/>
      <c r="AK48" s="2279"/>
    </row>
    <row r="49" spans="1:38" ht="15" customHeight="1">
      <c r="A49" s="1840" t="s">
        <v>1697</v>
      </c>
      <c r="B49" s="1839"/>
      <c r="C49" s="1599"/>
      <c r="D49" s="1599"/>
      <c r="E49" s="1599"/>
      <c r="F49" s="1599"/>
      <c r="G49" s="1599"/>
      <c r="H49" s="1599"/>
      <c r="I49" s="1599"/>
      <c r="J49" s="1599"/>
      <c r="K49" s="1599"/>
      <c r="L49" s="1599"/>
      <c r="M49" s="1599"/>
      <c r="N49" s="1599"/>
      <c r="O49" s="1599"/>
      <c r="P49" s="1599"/>
      <c r="Q49" s="1599"/>
      <c r="R49" s="1599"/>
      <c r="S49" s="1599"/>
      <c r="T49" s="1599"/>
      <c r="U49" s="1599"/>
      <c r="V49" s="1599"/>
      <c r="W49" s="1599"/>
      <c r="X49" s="1599"/>
      <c r="Y49" s="1599"/>
      <c r="Z49" s="1599"/>
      <c r="AA49" s="1870"/>
      <c r="AB49" s="1599"/>
      <c r="AC49" s="1599"/>
      <c r="AD49" s="1870"/>
      <c r="AE49" s="1622"/>
      <c r="AF49" s="2286"/>
      <c r="AG49" s="1599"/>
      <c r="AH49" s="2287"/>
      <c r="AI49" s="2288"/>
      <c r="AJ49" s="2289"/>
      <c r="AK49" s="2279"/>
    </row>
    <row r="50" spans="1:38" ht="9" customHeight="1">
      <c r="A50" s="1839"/>
      <c r="B50" s="1839"/>
      <c r="C50" s="1599"/>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870"/>
      <c r="AB50" s="1599"/>
      <c r="AC50" s="1599"/>
      <c r="AD50" s="1870"/>
      <c r="AE50" s="1622"/>
      <c r="AF50" s="2286"/>
      <c r="AG50" s="1599"/>
      <c r="AH50" s="2287"/>
      <c r="AI50" s="2288"/>
      <c r="AJ50" s="2289"/>
      <c r="AK50" s="2279"/>
    </row>
    <row r="51" spans="1:38" ht="15">
      <c r="A51" s="1839" t="s">
        <v>1698</v>
      </c>
      <c r="B51" s="1839"/>
      <c r="C51" s="1625">
        <v>0</v>
      </c>
      <c r="D51" s="1621"/>
      <c r="E51" s="1625"/>
      <c r="F51" s="1621"/>
      <c r="G51" s="1749"/>
      <c r="H51" s="1621"/>
      <c r="I51" s="1625"/>
      <c r="J51" s="1621"/>
      <c r="K51" s="1625"/>
      <c r="L51" s="1621"/>
      <c r="M51" s="1625"/>
      <c r="N51" s="1621"/>
      <c r="O51" s="1625"/>
      <c r="P51" s="1621"/>
      <c r="Q51" s="1625"/>
      <c r="R51" s="1621"/>
      <c r="S51" s="1625"/>
      <c r="T51" s="1621"/>
      <c r="U51" s="1625"/>
      <c r="V51" s="1621"/>
      <c r="W51" s="1749"/>
      <c r="X51" s="1621"/>
      <c r="Y51" s="1749"/>
      <c r="Z51" s="1621"/>
      <c r="AA51" s="1870"/>
      <c r="AB51" s="1599">
        <f>ROUND(SUM(C51:Y51),1)</f>
        <v>0</v>
      </c>
      <c r="AC51" s="1599"/>
      <c r="AD51" s="1870"/>
      <c r="AE51" s="1622">
        <f>'EXHIBIT E '!AD46</f>
        <v>0</v>
      </c>
      <c r="AF51" s="2286"/>
      <c r="AG51" s="1599"/>
      <c r="AH51" s="2287">
        <f>ROUND(SUM(AB51)-SUM(AE51),1)</f>
        <v>0</v>
      </c>
      <c r="AI51" s="2288"/>
      <c r="AJ51" s="45">
        <f>ROUND(IF(AE51=0,0,AH51/(AE51)),3)</f>
        <v>0</v>
      </c>
      <c r="AK51" s="2279"/>
    </row>
    <row r="52" spans="1:38" ht="15">
      <c r="A52" s="1839" t="s">
        <v>1699</v>
      </c>
      <c r="B52" s="1839"/>
      <c r="C52" s="1620">
        <v>83.7</v>
      </c>
      <c r="D52" s="1621"/>
      <c r="E52" s="1620"/>
      <c r="F52" s="1621"/>
      <c r="G52" s="1620"/>
      <c r="H52" s="1621"/>
      <c r="I52" s="1620"/>
      <c r="J52" s="1621"/>
      <c r="K52" s="1620"/>
      <c r="L52" s="1621"/>
      <c r="M52" s="1620"/>
      <c r="N52" s="1621"/>
      <c r="O52" s="1620"/>
      <c r="P52" s="1621"/>
      <c r="Q52" s="1620"/>
      <c r="R52" s="1621"/>
      <c r="S52" s="1620"/>
      <c r="T52" s="1621"/>
      <c r="U52" s="1620"/>
      <c r="V52" s="1621"/>
      <c r="W52" s="1620"/>
      <c r="X52" s="1621"/>
      <c r="Y52" s="1620"/>
      <c r="Z52" s="1621"/>
      <c r="AA52" s="1870"/>
      <c r="AB52" s="1599">
        <f t="shared" ref="AB52:AB56" si="10">ROUND(SUM(C52:Y52),1)</f>
        <v>83.7</v>
      </c>
      <c r="AC52" s="1599"/>
      <c r="AD52" s="1870"/>
      <c r="AE52" s="1622">
        <f>'EXHIBIT E '!AD47</f>
        <v>90.5</v>
      </c>
      <c r="AF52" s="2286"/>
      <c r="AG52" s="1599"/>
      <c r="AH52" s="2287">
        <f t="shared" ref="AH52:AH56" si="11">ROUND(SUM(AB52)-SUM(AE52),1)</f>
        <v>-6.8</v>
      </c>
      <c r="AI52" s="2288"/>
      <c r="AJ52" s="2289">
        <f t="shared" ref="AJ52:AJ56" si="12">ROUND(AH52/AE52,3)</f>
        <v>-7.4999999999999997E-2</v>
      </c>
      <c r="AK52" s="2279"/>
    </row>
    <row r="53" spans="1:38" ht="15">
      <c r="A53" s="1839" t="s">
        <v>1700</v>
      </c>
      <c r="B53" s="1839"/>
      <c r="C53" s="1620">
        <v>1</v>
      </c>
      <c r="D53" s="1621"/>
      <c r="E53" s="1620"/>
      <c r="F53" s="1621"/>
      <c r="G53" s="1620"/>
      <c r="H53" s="1621"/>
      <c r="I53" s="1620"/>
      <c r="J53" s="1621"/>
      <c r="K53" s="1620"/>
      <c r="L53" s="1621"/>
      <c r="M53" s="1620"/>
      <c r="N53" s="1621"/>
      <c r="O53" s="1620"/>
      <c r="P53" s="1621"/>
      <c r="Q53" s="1620"/>
      <c r="R53" s="1621"/>
      <c r="S53" s="1620"/>
      <c r="T53" s="1621"/>
      <c r="U53" s="1620"/>
      <c r="V53" s="1621"/>
      <c r="W53" s="1620"/>
      <c r="X53" s="1621"/>
      <c r="Y53" s="1620"/>
      <c r="Z53" s="1621"/>
      <c r="AA53" s="1870"/>
      <c r="AB53" s="1599">
        <f t="shared" si="10"/>
        <v>1</v>
      </c>
      <c r="AC53" s="1599"/>
      <c r="AD53" s="1870"/>
      <c r="AE53" s="1622">
        <f>'EXHIBIT E '!AD48</f>
        <v>0.9</v>
      </c>
      <c r="AF53" s="2286"/>
      <c r="AG53" s="1599"/>
      <c r="AH53" s="2287">
        <f t="shared" si="11"/>
        <v>0.1</v>
      </c>
      <c r="AI53" s="2288"/>
      <c r="AJ53" s="2289">
        <f t="shared" si="12"/>
        <v>0.111</v>
      </c>
      <c r="AK53" s="2921"/>
    </row>
    <row r="54" spans="1:38" ht="15">
      <c r="A54" s="1839" t="s">
        <v>1701</v>
      </c>
      <c r="B54" s="1839"/>
      <c r="C54" s="1749">
        <v>73.3</v>
      </c>
      <c r="D54" s="1621"/>
      <c r="E54" s="1749"/>
      <c r="F54" s="1621"/>
      <c r="G54" s="1749"/>
      <c r="H54" s="1621"/>
      <c r="I54" s="1749"/>
      <c r="J54" s="1621"/>
      <c r="K54" s="1749"/>
      <c r="L54" s="1621"/>
      <c r="M54" s="1749"/>
      <c r="N54" s="1621"/>
      <c r="O54" s="1749"/>
      <c r="P54" s="1621"/>
      <c r="Q54" s="1749"/>
      <c r="R54" s="1621"/>
      <c r="S54" s="1749"/>
      <c r="T54" s="1621"/>
      <c r="U54" s="1749"/>
      <c r="V54" s="1621"/>
      <c r="W54" s="1749"/>
      <c r="X54" s="1621"/>
      <c r="Y54" s="1749"/>
      <c r="Z54" s="1621"/>
      <c r="AA54" s="1870"/>
      <c r="AB54" s="1599">
        <f t="shared" si="10"/>
        <v>73.3</v>
      </c>
      <c r="AC54" s="1599"/>
      <c r="AD54" s="1870"/>
      <c r="AE54" s="1622">
        <f>'EXHIBIT E '!AD49</f>
        <v>57.6</v>
      </c>
      <c r="AF54" s="2286"/>
      <c r="AG54" s="1599"/>
      <c r="AH54" s="2287">
        <f t="shared" si="11"/>
        <v>15.7</v>
      </c>
      <c r="AI54" s="2288"/>
      <c r="AJ54" s="2289">
        <f t="shared" si="12"/>
        <v>0.27300000000000002</v>
      </c>
      <c r="AK54" s="2279"/>
    </row>
    <row r="55" spans="1:38" ht="15">
      <c r="A55" s="1839" t="s">
        <v>1702</v>
      </c>
      <c r="B55" s="1839"/>
      <c r="C55" s="1625">
        <v>0.1</v>
      </c>
      <c r="D55" s="1621"/>
      <c r="E55" s="1749"/>
      <c r="F55" s="1621"/>
      <c r="G55" s="1625"/>
      <c r="H55" s="1621"/>
      <c r="I55" s="1749"/>
      <c r="J55" s="1621"/>
      <c r="K55" s="1749"/>
      <c r="L55" s="1621"/>
      <c r="M55" s="1749"/>
      <c r="N55" s="1621"/>
      <c r="O55" s="1749"/>
      <c r="P55" s="1621"/>
      <c r="Q55" s="1625"/>
      <c r="R55" s="1621"/>
      <c r="S55" s="1749"/>
      <c r="T55" s="1621"/>
      <c r="U55" s="1625"/>
      <c r="V55" s="1621"/>
      <c r="W55" s="1749"/>
      <c r="X55" s="1621"/>
      <c r="Y55" s="1749"/>
      <c r="Z55" s="1621"/>
      <c r="AA55" s="1870"/>
      <c r="AB55" s="1599">
        <f t="shared" si="10"/>
        <v>0.1</v>
      </c>
      <c r="AC55" s="1599"/>
      <c r="AD55" s="1870"/>
      <c r="AE55" s="1622">
        <f>'EXHIBIT E '!AD50</f>
        <v>0</v>
      </c>
      <c r="AF55" s="2286"/>
      <c r="AG55" s="1599"/>
      <c r="AH55" s="2295">
        <f t="shared" si="11"/>
        <v>0.1</v>
      </c>
      <c r="AI55" s="2288"/>
      <c r="AJ55" s="45">
        <f>ROUND(IF(AE55=0,1,AH55/(AE55)),3)</f>
        <v>1</v>
      </c>
      <c r="AK55" s="2279"/>
    </row>
    <row r="56" spans="1:38" ht="15">
      <c r="A56" s="1859" t="s">
        <v>1703</v>
      </c>
      <c r="B56" s="1839"/>
      <c r="C56" s="1749">
        <v>128.80000000000001</v>
      </c>
      <c r="D56" s="1621"/>
      <c r="E56" s="1749"/>
      <c r="F56" s="1621"/>
      <c r="G56" s="1749"/>
      <c r="H56" s="1621"/>
      <c r="I56" s="1749"/>
      <c r="J56" s="1621"/>
      <c r="K56" s="1749"/>
      <c r="L56" s="1621"/>
      <c r="M56" s="1749"/>
      <c r="N56" s="1621"/>
      <c r="O56" s="1749"/>
      <c r="P56" s="1621"/>
      <c r="Q56" s="1749"/>
      <c r="R56" s="1621"/>
      <c r="S56" s="1749"/>
      <c r="T56" s="1621"/>
      <c r="U56" s="1749"/>
      <c r="V56" s="1621"/>
      <c r="W56" s="1749"/>
      <c r="X56" s="1621"/>
      <c r="Y56" s="1749"/>
      <c r="Z56" s="1621"/>
      <c r="AA56" s="1870"/>
      <c r="AB56" s="1599">
        <f t="shared" si="10"/>
        <v>128.80000000000001</v>
      </c>
      <c r="AC56" s="1599"/>
      <c r="AD56" s="1870"/>
      <c r="AE56" s="1622">
        <f>'EXHIBIT E '!AD51</f>
        <v>121.6</v>
      </c>
      <c r="AF56" s="2286"/>
      <c r="AG56" s="1599"/>
      <c r="AH56" s="2291">
        <f t="shared" si="11"/>
        <v>7.2</v>
      </c>
      <c r="AI56" s="2288"/>
      <c r="AJ56" s="2293">
        <f t="shared" si="12"/>
        <v>5.8999999999999997E-2</v>
      </c>
      <c r="AK56" s="2279"/>
    </row>
    <row r="57" spans="1:38" ht="15.95" customHeight="1">
      <c r="A57" s="1840" t="s">
        <v>1704</v>
      </c>
      <c r="B57" s="1839"/>
      <c r="C57" s="1877">
        <f>ROUND(SUM(C51:C56),1)</f>
        <v>286.89999999999998</v>
      </c>
      <c r="D57" s="223"/>
      <c r="E57" s="1877">
        <f>ROUND(SUM(E51:E56),1)</f>
        <v>0</v>
      </c>
      <c r="F57" s="223"/>
      <c r="G57" s="1877">
        <f>ROUND(SUM(G51:G56),1)</f>
        <v>0</v>
      </c>
      <c r="H57" s="223"/>
      <c r="I57" s="1877">
        <f>ROUND(SUM(I51:I56),1)</f>
        <v>0</v>
      </c>
      <c r="J57" s="223"/>
      <c r="K57" s="1877">
        <f>ROUND(SUM(K51:K56),1)</f>
        <v>0</v>
      </c>
      <c r="L57" s="223"/>
      <c r="M57" s="1877">
        <f>ROUND(SUM(M51:M56),1)</f>
        <v>0</v>
      </c>
      <c r="N57" s="223"/>
      <c r="O57" s="1877">
        <f>ROUND(SUM(O51:O56),1)</f>
        <v>0</v>
      </c>
      <c r="P57" s="223"/>
      <c r="Q57" s="1877">
        <f>ROUND(SUM(Q51:Q56),1)</f>
        <v>0</v>
      </c>
      <c r="R57" s="223"/>
      <c r="S57" s="1877">
        <f>ROUND(SUM(S51:S56),1)</f>
        <v>0</v>
      </c>
      <c r="T57" s="223"/>
      <c r="U57" s="1877">
        <f>ROUND(SUM(U51:U56),1)</f>
        <v>0</v>
      </c>
      <c r="V57" s="223"/>
      <c r="W57" s="1877">
        <f>ROUND(SUM(W51:W56),1)</f>
        <v>0</v>
      </c>
      <c r="X57" s="223"/>
      <c r="Y57" s="1877">
        <f>ROUND(SUM(Y51:Y56),1)</f>
        <v>0</v>
      </c>
      <c r="Z57" s="223"/>
      <c r="AA57" s="1881"/>
      <c r="AB57" s="1877">
        <f>ROUND(SUM(AB51:AB56),1)</f>
        <v>286.89999999999998</v>
      </c>
      <c r="AC57" s="223"/>
      <c r="AD57" s="1881"/>
      <c r="AE57" s="1876">
        <f>ROUND(SUM(AE51:AE56),1)</f>
        <v>270.60000000000002</v>
      </c>
      <c r="AF57" s="2296"/>
      <c r="AG57" s="223"/>
      <c r="AH57" s="2297">
        <f>ROUND(SUM(AB57)-SUM(AE57),1)</f>
        <v>16.3</v>
      </c>
      <c r="AI57" s="2288"/>
      <c r="AJ57" s="2298">
        <f>ROUND(AH57/AE57,3)</f>
        <v>0.06</v>
      </c>
      <c r="AK57" s="2279"/>
      <c r="AL57" s="2780"/>
    </row>
    <row r="58" spans="1:38" ht="15.75">
      <c r="A58" s="1839"/>
      <c r="B58" s="1839"/>
      <c r="C58" s="1894"/>
      <c r="D58" s="171"/>
      <c r="E58" s="1894"/>
      <c r="F58" s="171"/>
      <c r="G58" s="1894"/>
      <c r="H58" s="171"/>
      <c r="I58" s="1894"/>
      <c r="J58" s="171"/>
      <c r="K58" s="1894"/>
      <c r="L58" s="171"/>
      <c r="M58" s="1894"/>
      <c r="N58" s="171"/>
      <c r="O58" s="1894"/>
      <c r="P58" s="171"/>
      <c r="Q58" s="1894"/>
      <c r="R58" s="171"/>
      <c r="S58" s="1894"/>
      <c r="T58" s="171"/>
      <c r="U58" s="1894"/>
      <c r="V58" s="171"/>
      <c r="W58" s="1894"/>
      <c r="X58" s="171"/>
      <c r="Y58" s="1894"/>
      <c r="Z58" s="171"/>
      <c r="AA58" s="2300"/>
      <c r="AB58" s="1894"/>
      <c r="AC58" s="171"/>
      <c r="AD58" s="2300"/>
      <c r="AE58" s="1893"/>
      <c r="AF58" s="2301"/>
      <c r="AG58" s="1840"/>
      <c r="AH58" s="2302"/>
      <c r="AI58" s="2279"/>
      <c r="AJ58" s="2303"/>
      <c r="AK58" s="2279"/>
      <c r="AL58" s="2780"/>
    </row>
    <row r="59" spans="1:38" ht="15" customHeight="1" thickBot="1">
      <c r="A59" s="1840" t="s">
        <v>1705</v>
      </c>
      <c r="B59" s="1839"/>
      <c r="C59" s="1901">
        <f>ROUND(SUM(C27+C38+C47+C57),1)</f>
        <v>7117.8</v>
      </c>
      <c r="D59" s="1901"/>
      <c r="E59" s="1901">
        <f>ROUND(SUM(E27+E38+E47+E57),1)</f>
        <v>0</v>
      </c>
      <c r="F59" s="1901"/>
      <c r="G59" s="1901">
        <f>ROUND(SUM(G27+G38+G47+G57),1)</f>
        <v>0</v>
      </c>
      <c r="H59" s="1901"/>
      <c r="I59" s="1901">
        <f>ROUND(SUM(I27+I38+I47+I57),1)</f>
        <v>0</v>
      </c>
      <c r="J59" s="1901"/>
      <c r="K59" s="1901">
        <f>ROUND(SUM(K27+K38+K47+K57),1)</f>
        <v>0</v>
      </c>
      <c r="L59" s="1901"/>
      <c r="M59" s="1901">
        <f>ROUND(SUM(M27+M38+M47+M57),1)</f>
        <v>0</v>
      </c>
      <c r="N59" s="1901"/>
      <c r="O59" s="1901">
        <f>ROUND(SUM(O27+O38+O47+O57),1)</f>
        <v>0</v>
      </c>
      <c r="P59" s="1901"/>
      <c r="Q59" s="1901">
        <f>ROUND(SUM(Q27+Q38+Q47+Q57),1)</f>
        <v>0</v>
      </c>
      <c r="R59" s="1901"/>
      <c r="S59" s="1901">
        <f>ROUND(SUM(S27+S38+S47+S57),1)</f>
        <v>0</v>
      </c>
      <c r="T59" s="1901"/>
      <c r="U59" s="1901">
        <f>ROUND(SUM(U27+U38+U47+U57),1)</f>
        <v>0</v>
      </c>
      <c r="V59" s="1901"/>
      <c r="W59" s="1901">
        <f>ROUND(SUM(W27+W38+W47+W57),1)</f>
        <v>0</v>
      </c>
      <c r="X59" s="1901"/>
      <c r="Y59" s="1901">
        <f>ROUND(SUM(Y27+Y38+Y47+Y57),1)</f>
        <v>0</v>
      </c>
      <c r="Z59" s="2304"/>
      <c r="AA59" s="2305"/>
      <c r="AB59" s="1901">
        <f>ROUND(SUM(AB27+AB38+AB47+AB57),1)</f>
        <v>7117.8</v>
      </c>
      <c r="AC59" s="1901"/>
      <c r="AD59" s="2305"/>
      <c r="AE59" s="1898">
        <f>ROUND(SUM(AE27+AE38+AE47+AE57),1)</f>
        <v>8577.9</v>
      </c>
      <c r="AF59" s="2306"/>
      <c r="AG59" s="1901"/>
      <c r="AH59" s="2307">
        <f>ROUND(SUM(AB59)-SUM(AE59),1)</f>
        <v>-1460.1</v>
      </c>
      <c r="AI59" s="2279"/>
      <c r="AJ59" s="2308">
        <f>ROUND(AH59/AE59,3)</f>
        <v>-0.17</v>
      </c>
      <c r="AK59" s="2279"/>
      <c r="AL59" s="2780"/>
    </row>
    <row r="60" spans="1:38" ht="13.5" thickTop="1">
      <c r="A60" s="2270"/>
      <c r="B60" s="2270"/>
      <c r="C60" s="2309"/>
      <c r="D60" s="147"/>
      <c r="E60" s="2309"/>
      <c r="F60" s="147"/>
      <c r="G60" s="2309"/>
      <c r="H60" s="147"/>
      <c r="I60" s="2309"/>
      <c r="J60" s="147"/>
      <c r="K60" s="2309"/>
      <c r="L60" s="147"/>
      <c r="M60" s="2309"/>
      <c r="N60" s="147"/>
      <c r="O60" s="2309"/>
      <c r="P60" s="147"/>
      <c r="Q60" s="2309"/>
      <c r="R60" s="147"/>
      <c r="S60" s="2309"/>
      <c r="T60" s="147"/>
      <c r="U60" s="2309"/>
      <c r="V60" s="147"/>
      <c r="W60" s="2309"/>
      <c r="X60" s="147"/>
      <c r="Y60" s="2309"/>
      <c r="Z60" s="147"/>
      <c r="AA60" s="147"/>
      <c r="AB60" s="2309"/>
      <c r="AC60" s="147"/>
      <c r="AD60" s="147"/>
      <c r="AE60" s="2309"/>
      <c r="AF60" s="2270"/>
      <c r="AG60" s="2270"/>
      <c r="AH60" s="2279"/>
      <c r="AI60" s="2279"/>
      <c r="AJ60" s="2279"/>
      <c r="AK60" s="2279"/>
    </row>
    <row r="61" spans="1:38">
      <c r="A61" s="2270"/>
      <c r="B61" s="2270"/>
      <c r="C61" s="2270"/>
      <c r="D61" s="2270"/>
      <c r="E61" s="2270"/>
      <c r="F61" s="2270"/>
      <c r="G61" s="2270"/>
      <c r="H61" s="2270"/>
      <c r="I61" s="2270"/>
      <c r="J61" s="2270"/>
      <c r="K61" s="2270"/>
      <c r="L61" s="2270"/>
      <c r="M61" s="2270"/>
      <c r="N61" s="2270"/>
      <c r="O61" s="2270"/>
      <c r="P61" s="2270"/>
      <c r="Q61" s="2270"/>
      <c r="R61" s="2270"/>
      <c r="S61" s="2270"/>
      <c r="T61" s="2270"/>
      <c r="U61" s="2270"/>
      <c r="V61" s="2270"/>
      <c r="W61" s="2270"/>
      <c r="X61" s="2270"/>
      <c r="Y61" s="2270"/>
      <c r="Z61" s="2270"/>
      <c r="AA61" s="2270"/>
      <c r="AB61" s="2270"/>
      <c r="AC61" s="2270"/>
      <c r="AD61" s="2270"/>
      <c r="AE61" s="2270"/>
      <c r="AF61" s="2270"/>
      <c r="AG61" s="2270"/>
      <c r="AH61" s="2279"/>
      <c r="AI61" s="2279"/>
      <c r="AJ61" s="2279"/>
      <c r="AK61" s="2279"/>
    </row>
    <row r="62" spans="1:38" ht="15">
      <c r="A62" s="2310" t="s">
        <v>1706</v>
      </c>
      <c r="B62" s="2270"/>
      <c r="C62" s="2270"/>
      <c r="D62" s="2270"/>
      <c r="E62" s="2270"/>
      <c r="F62" s="2270"/>
      <c r="G62" s="2270"/>
      <c r="H62" s="2270"/>
      <c r="I62" s="2270"/>
      <c r="J62" s="2270"/>
      <c r="K62" s="2270"/>
      <c r="L62" s="2270"/>
      <c r="M62" s="2270"/>
      <c r="N62" s="2270"/>
      <c r="O62" s="2270"/>
      <c r="P62" s="2270"/>
      <c r="Q62" s="2270"/>
      <c r="R62" s="2270"/>
      <c r="S62" s="2270"/>
      <c r="T62" s="2270"/>
      <c r="U62" s="2270"/>
      <c r="V62" s="2270"/>
      <c r="W62" s="2270"/>
      <c r="X62" s="2270"/>
      <c r="Y62" s="2270"/>
      <c r="Z62" s="2270"/>
      <c r="AA62" s="2270"/>
      <c r="AB62" s="2270"/>
      <c r="AC62" s="2270"/>
      <c r="AD62" s="2270"/>
      <c r="AE62" s="2270"/>
      <c r="AF62" s="2270"/>
      <c r="AG62" s="2270"/>
      <c r="AH62" s="2279"/>
      <c r="AI62" s="2279"/>
      <c r="AJ62" s="2279"/>
      <c r="AK62" s="2279"/>
    </row>
    <row r="63" spans="1:38" ht="15">
      <c r="A63" s="2290"/>
      <c r="B63" s="2270"/>
      <c r="C63" s="2270"/>
      <c r="D63" s="2270"/>
      <c r="E63" s="2270"/>
      <c r="F63" s="2270"/>
      <c r="G63" s="2270"/>
      <c r="H63" s="2270"/>
      <c r="I63" s="2270"/>
      <c r="J63" s="2270"/>
      <c r="K63" s="2270"/>
      <c r="L63" s="2270"/>
      <c r="M63" s="2270"/>
      <c r="N63" s="2270"/>
      <c r="O63" s="2270"/>
      <c r="P63" s="2270"/>
      <c r="Q63" s="2270"/>
      <c r="R63" s="2270"/>
      <c r="S63" s="2270"/>
      <c r="T63" s="2270"/>
      <c r="U63" s="2270"/>
      <c r="V63" s="2270"/>
      <c r="W63" s="2270"/>
      <c r="X63" s="2270"/>
      <c r="Y63" s="2270"/>
      <c r="Z63" s="2270"/>
      <c r="AA63" s="2270"/>
      <c r="AB63" s="2270"/>
      <c r="AC63" s="2270"/>
      <c r="AD63" s="2270"/>
      <c r="AE63" s="2270"/>
      <c r="AF63" s="2270"/>
      <c r="AG63" s="2270"/>
      <c r="AH63" s="2279"/>
      <c r="AI63" s="2279"/>
      <c r="AJ63" s="2279"/>
      <c r="AK63" s="2279"/>
    </row>
  </sheetData>
  <pageMargins left="0.27" right="0.27" top="0.54" bottom="0.43" header="0.31" footer="0.25"/>
  <pageSetup scale="45" orientation="landscape" r:id="rId1"/>
  <headerFooter scaleWithDoc="0" alignWithMargins="0">
    <oddFooter>&amp;C&amp;8 13</oddFooter>
  </headerFooter>
  <ignoredErrors>
    <ignoredError sqref="AB23 AH21 AJ21" formula="1"/>
    <ignoredError sqref="AJ24:AJ25 AJ51" unlockedFormula="1"/>
    <ignoredError sqref="AJ55" formula="1" unlockedFormula="1"/>
  </ignoredErrors>
</worksheet>
</file>

<file path=xl/worksheets/sheet14.xml><?xml version="1.0" encoding="utf-8"?>
<worksheet xmlns="http://schemas.openxmlformats.org/spreadsheetml/2006/main" xmlns:r="http://schemas.openxmlformats.org/officeDocument/2006/relationships">
  <sheetPr codeName="Sheet16">
    <pageSetUpPr fitToPage="1"/>
  </sheetPr>
  <dimension ref="A1:AL138"/>
  <sheetViews>
    <sheetView showGridLines="0" showOutlineSymbols="0" zoomScale="60" zoomScaleNormal="60" workbookViewId="0">
      <selection activeCell="B1" sqref="B1"/>
    </sheetView>
  </sheetViews>
  <sheetFormatPr defaultColWidth="9.6640625" defaultRowHeight="12.75" outlineLevelCol="1"/>
  <cols>
    <col min="1" max="1" width="1.109375" style="583" customWidth="1"/>
    <col min="2" max="2" width="44" style="583" customWidth="1"/>
    <col min="3" max="3" width="1.109375" style="583" customWidth="1"/>
    <col min="4" max="4" width="12.33203125" style="583" bestFit="1" customWidth="1"/>
    <col min="5" max="5" width="1.6640625" style="583" customWidth="1"/>
    <col min="6" max="6" width="10.5546875" style="583" customWidth="1" outlineLevel="1"/>
    <col min="7" max="7" width="1.6640625" style="583" customWidth="1" outlineLevel="1"/>
    <col min="8" max="8" width="9.6640625" style="583" customWidth="1" outlineLevel="1"/>
    <col min="9" max="9" width="1.6640625" style="583" customWidth="1" outlineLevel="1"/>
    <col min="10" max="10" width="10.21875" style="583" customWidth="1" outlineLevel="1"/>
    <col min="11" max="11" width="1.6640625" style="583" customWidth="1" outlineLevel="1"/>
    <col min="12" max="12" width="9.6640625" style="583" customWidth="1" outlineLevel="1"/>
    <col min="13" max="13" width="1.6640625" style="583" customWidth="1" outlineLevel="1"/>
    <col min="14" max="14" width="11.6640625" style="583" customWidth="1" outlineLevel="1"/>
    <col min="15" max="15" width="1.6640625" style="583" customWidth="1" outlineLevel="1"/>
    <col min="16" max="16" width="9.6640625" style="583" customWidth="1" outlineLevel="1"/>
    <col min="17" max="17" width="1.6640625" style="583" customWidth="1" outlineLevel="1"/>
    <col min="18" max="18" width="10.33203125" style="583" customWidth="1" outlineLevel="1"/>
    <col min="19" max="19" width="1.6640625" style="583" customWidth="1" outlineLevel="1"/>
    <col min="20" max="20" width="10.6640625" style="583" customWidth="1" outlineLevel="1"/>
    <col min="21" max="21" width="1.6640625" style="583" customWidth="1" outlineLevel="1"/>
    <col min="22" max="22" width="9.5546875" style="583" customWidth="1"/>
    <col min="23" max="23" width="1.6640625" style="583" customWidth="1"/>
    <col min="24" max="24" width="10.6640625" style="583" customWidth="1"/>
    <col min="25" max="25" width="1.6640625" style="583" customWidth="1"/>
    <col min="26" max="26" width="10.6640625" style="583" customWidth="1"/>
    <col min="27" max="27" width="1.5546875" style="583" customWidth="1"/>
    <col min="28" max="28" width="1.6640625" style="583" customWidth="1"/>
    <col min="29" max="29" width="12.33203125" style="583" bestFit="1" customWidth="1"/>
    <col min="30" max="30" width="1.44140625" style="583" customWidth="1"/>
    <col min="31" max="31" width="1.33203125" style="583" customWidth="1"/>
    <col min="32" max="32" width="12.33203125" style="583" bestFit="1" customWidth="1"/>
    <col min="33" max="33" width="1" style="583" customWidth="1"/>
    <col min="34" max="34" width="1.109375" style="583" customWidth="1"/>
    <col min="35" max="35" width="13.109375" style="583" bestFit="1" customWidth="1"/>
    <col min="36" max="36" width="1" style="590" customWidth="1"/>
    <col min="37" max="37" width="10.21875" style="635" customWidth="1"/>
    <col min="38" max="38" width="10.33203125" style="583" customWidth="1"/>
    <col min="39" max="16384" width="9.6640625" style="583"/>
  </cols>
  <sheetData>
    <row r="1" spans="1:37" ht="15">
      <c r="B1" s="1720" t="s">
        <v>1805</v>
      </c>
    </row>
    <row r="2" spans="1:37">
      <c r="A2" s="632"/>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4"/>
    </row>
    <row r="3" spans="1:37">
      <c r="A3" s="632"/>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4"/>
    </row>
    <row r="4" spans="1:37">
      <c r="A4" s="632"/>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4"/>
    </row>
    <row r="5" spans="1:37" ht="18">
      <c r="A5" s="632"/>
      <c r="B5" s="636" t="s">
        <v>0</v>
      </c>
      <c r="C5" s="633"/>
      <c r="D5" s="633"/>
      <c r="E5" s="633"/>
      <c r="F5" s="508"/>
      <c r="G5" s="633"/>
      <c r="H5" s="633"/>
      <c r="I5" s="633"/>
      <c r="J5" s="633"/>
      <c r="K5" s="633"/>
      <c r="L5" s="633"/>
      <c r="M5" s="284"/>
      <c r="N5" s="585"/>
      <c r="O5" s="633"/>
      <c r="P5" s="633"/>
      <c r="Q5" s="633"/>
      <c r="R5" s="633"/>
      <c r="S5" s="633"/>
      <c r="T5" s="633"/>
      <c r="U5" s="633"/>
      <c r="V5" s="633"/>
      <c r="W5" s="633"/>
      <c r="X5" s="633"/>
      <c r="Y5" s="633"/>
      <c r="Z5" s="633"/>
      <c r="AA5" s="633"/>
      <c r="AB5" s="633"/>
      <c r="AC5" s="633"/>
      <c r="AD5" s="633"/>
      <c r="AE5" s="633"/>
      <c r="AF5" s="633"/>
      <c r="AG5" s="633"/>
      <c r="AH5" s="634"/>
    </row>
    <row r="6" spans="1:37" ht="18">
      <c r="A6" s="632"/>
      <c r="B6" s="637" t="s">
        <v>176</v>
      </c>
      <c r="C6" s="633"/>
      <c r="D6" s="633"/>
      <c r="E6" s="633"/>
      <c r="F6" s="508"/>
      <c r="G6" s="633"/>
      <c r="H6" s="633"/>
      <c r="I6" s="633"/>
      <c r="J6" s="633"/>
      <c r="K6" s="633"/>
      <c r="L6" s="633"/>
      <c r="M6" s="284"/>
      <c r="N6" s="585"/>
      <c r="O6" s="633"/>
      <c r="P6" s="633"/>
      <c r="Q6" s="633"/>
      <c r="R6" s="633"/>
      <c r="S6" s="633"/>
      <c r="T6" s="633"/>
      <c r="U6" s="633"/>
      <c r="V6" s="633"/>
      <c r="W6" s="633"/>
      <c r="X6" s="633"/>
      <c r="Y6" s="633"/>
      <c r="Z6" s="633"/>
      <c r="AA6" s="633"/>
      <c r="AB6" s="633"/>
      <c r="AC6" s="638"/>
      <c r="AD6" s="638"/>
      <c r="AE6" s="638"/>
      <c r="AF6" s="639"/>
      <c r="AG6" s="639"/>
      <c r="AH6" s="634"/>
      <c r="AK6" s="640" t="s">
        <v>177</v>
      </c>
    </row>
    <row r="7" spans="1:37" ht="18">
      <c r="A7" s="632"/>
      <c r="B7" s="637" t="s">
        <v>178</v>
      </c>
      <c r="C7" s="633"/>
      <c r="D7" s="633"/>
      <c r="E7" s="633"/>
      <c r="F7" s="508"/>
      <c r="G7" s="633"/>
      <c r="H7" s="633"/>
      <c r="I7" s="633"/>
      <c r="J7" s="633"/>
      <c r="K7" s="633"/>
      <c r="L7" s="633"/>
      <c r="M7" s="284"/>
      <c r="N7" s="585"/>
      <c r="O7" s="633"/>
      <c r="P7" s="633"/>
      <c r="Q7" s="633"/>
      <c r="R7" s="633"/>
      <c r="S7" s="633"/>
      <c r="T7" s="633"/>
      <c r="U7" s="633"/>
      <c r="V7" s="633"/>
      <c r="W7" s="633"/>
      <c r="X7" s="633"/>
      <c r="Y7" s="633"/>
      <c r="Z7" s="633"/>
      <c r="AA7" s="633"/>
      <c r="AB7" s="633"/>
      <c r="AD7" s="641"/>
      <c r="AE7" s="641"/>
      <c r="AH7" s="634"/>
    </row>
    <row r="8" spans="1:37" ht="18" customHeight="1">
      <c r="A8" s="632"/>
      <c r="B8" s="642" t="s">
        <v>1553</v>
      </c>
      <c r="C8" s="633"/>
      <c r="D8" s="633"/>
      <c r="E8" s="633"/>
      <c r="F8" s="508"/>
      <c r="G8" s="633"/>
      <c r="H8" s="633"/>
      <c r="I8" s="633"/>
      <c r="J8" s="633"/>
      <c r="K8" s="633"/>
      <c r="L8" s="633"/>
      <c r="M8" s="284"/>
      <c r="N8" s="585"/>
      <c r="O8" s="633"/>
      <c r="P8" s="633"/>
      <c r="Q8" s="633"/>
      <c r="R8" s="633"/>
      <c r="S8" s="633"/>
      <c r="T8" s="633"/>
      <c r="U8" s="633"/>
      <c r="V8" s="633"/>
      <c r="W8" s="633"/>
      <c r="X8" s="633"/>
      <c r="Y8" s="633"/>
      <c r="Z8" s="633"/>
      <c r="AA8" s="633"/>
      <c r="AB8" s="633"/>
      <c r="AC8" s="633"/>
      <c r="AD8" s="633"/>
      <c r="AE8" s="633"/>
      <c r="AF8" s="633"/>
      <c r="AG8" s="633"/>
      <c r="AH8" s="634"/>
    </row>
    <row r="9" spans="1:37" ht="15" customHeight="1">
      <c r="A9" s="632"/>
      <c r="B9" s="637" t="s">
        <v>1590</v>
      </c>
      <c r="C9" s="633"/>
      <c r="D9" s="633"/>
      <c r="E9" s="633"/>
      <c r="F9" s="508"/>
      <c r="G9" s="633"/>
      <c r="H9" s="633"/>
      <c r="I9" s="633"/>
      <c r="J9" s="633"/>
      <c r="K9" s="633"/>
      <c r="L9" s="585"/>
      <c r="M9" s="284"/>
      <c r="N9" s="633"/>
      <c r="O9" s="633"/>
      <c r="P9" s="633"/>
      <c r="Q9" s="633"/>
      <c r="R9" s="633"/>
      <c r="S9" s="633"/>
      <c r="T9" s="633"/>
      <c r="U9" s="633"/>
      <c r="V9" s="633"/>
      <c r="W9" s="633"/>
      <c r="X9" s="633"/>
      <c r="Y9" s="633"/>
      <c r="Z9" s="633"/>
      <c r="AA9" s="633"/>
      <c r="AB9" s="633"/>
      <c r="AC9" s="633"/>
      <c r="AD9" s="633"/>
      <c r="AE9" s="633"/>
      <c r="AF9" s="633"/>
      <c r="AG9" s="633"/>
      <c r="AH9" s="634"/>
    </row>
    <row r="10" spans="1:37" ht="15.75">
      <c r="A10" s="632"/>
      <c r="B10" s="633"/>
      <c r="C10" s="633"/>
      <c r="D10" s="633"/>
      <c r="E10" s="633"/>
      <c r="F10" s="508"/>
      <c r="G10" s="633"/>
      <c r="H10" s="633"/>
      <c r="I10" s="633"/>
      <c r="J10" s="633"/>
      <c r="K10" s="633"/>
      <c r="L10" s="633"/>
      <c r="M10" s="633"/>
      <c r="N10" s="633"/>
      <c r="O10" s="633"/>
      <c r="P10" s="633"/>
      <c r="Q10" s="633"/>
      <c r="R10" s="633"/>
      <c r="S10" s="633"/>
      <c r="T10" s="633"/>
      <c r="U10" s="633"/>
      <c r="V10" s="633"/>
      <c r="W10" s="633"/>
      <c r="X10" s="633"/>
      <c r="Y10" s="633"/>
      <c r="Z10" s="633"/>
      <c r="AA10" s="633"/>
      <c r="AB10" s="3158" t="s">
        <v>1546</v>
      </c>
      <c r="AC10" s="3158"/>
      <c r="AD10" s="3158"/>
      <c r="AE10" s="3158"/>
      <c r="AF10" s="3158"/>
      <c r="AG10" s="3158"/>
      <c r="AH10" s="3158"/>
      <c r="AI10" s="3158"/>
      <c r="AJ10" s="3158"/>
      <c r="AK10" s="3158"/>
    </row>
    <row r="11" spans="1:37" ht="15" customHeight="1">
      <c r="A11" s="632"/>
      <c r="B11" s="285"/>
      <c r="C11" s="285"/>
      <c r="D11" s="2382">
        <v>2014</v>
      </c>
      <c r="E11" s="284"/>
      <c r="F11" s="2383"/>
      <c r="G11" s="284"/>
      <c r="H11" s="585"/>
      <c r="I11" s="284"/>
      <c r="J11" s="585"/>
      <c r="K11" s="284"/>
      <c r="L11" s="585"/>
      <c r="M11" s="284"/>
      <c r="N11" s="585"/>
      <c r="O11" s="284"/>
      <c r="P11" s="585"/>
      <c r="Q11" s="284"/>
      <c r="R11" s="585"/>
      <c r="S11" s="284"/>
      <c r="T11" s="585"/>
      <c r="U11" s="284"/>
      <c r="V11" s="2384" t="s">
        <v>1545</v>
      </c>
      <c r="W11" s="284"/>
      <c r="X11" s="585"/>
      <c r="Y11" s="284"/>
      <c r="Z11" s="585"/>
      <c r="AA11" s="585"/>
      <c r="AB11" s="284"/>
      <c r="AC11" s="587"/>
      <c r="AD11" s="657"/>
      <c r="AE11" s="657"/>
      <c r="AF11" s="587"/>
      <c r="AG11" s="587"/>
      <c r="AH11" s="2385"/>
      <c r="AI11" s="2386" t="s">
        <v>12</v>
      </c>
      <c r="AJ11" s="587"/>
      <c r="AK11" s="2387" t="s">
        <v>13</v>
      </c>
    </row>
    <row r="12" spans="1:37" ht="15" customHeight="1">
      <c r="A12" s="632"/>
      <c r="B12" s="285"/>
      <c r="C12" s="285"/>
      <c r="D12" s="2367" t="s">
        <v>154</v>
      </c>
      <c r="E12" s="284"/>
      <c r="F12" s="2388" t="s">
        <v>155</v>
      </c>
      <c r="G12" s="284"/>
      <c r="H12" s="2388" t="s">
        <v>156</v>
      </c>
      <c r="I12" s="284"/>
      <c r="J12" s="2389" t="s">
        <v>157</v>
      </c>
      <c r="K12" s="284"/>
      <c r="L12" s="2389" t="s">
        <v>158</v>
      </c>
      <c r="M12" s="284"/>
      <c r="N12" s="2389" t="s">
        <v>159</v>
      </c>
      <c r="O12" s="284"/>
      <c r="P12" s="2389" t="s">
        <v>160</v>
      </c>
      <c r="Q12" s="284"/>
      <c r="R12" s="2389" t="s">
        <v>161</v>
      </c>
      <c r="S12" s="284"/>
      <c r="T12" s="2389" t="s">
        <v>162</v>
      </c>
      <c r="U12" s="284"/>
      <c r="V12" s="2389" t="s">
        <v>179</v>
      </c>
      <c r="W12" s="284"/>
      <c r="X12" s="2389" t="s">
        <v>164</v>
      </c>
      <c r="Y12" s="284"/>
      <c r="Z12" s="2389" t="s">
        <v>165</v>
      </c>
      <c r="AA12" s="2387"/>
      <c r="AB12" s="284"/>
      <c r="AC12" s="2390">
        <v>2014</v>
      </c>
      <c r="AD12" s="284" t="s">
        <v>21</v>
      </c>
      <c r="AE12" s="284"/>
      <c r="AF12" s="2390">
        <v>2013</v>
      </c>
      <c r="AG12" s="2391"/>
      <c r="AH12" s="2385"/>
      <c r="AI12" s="2392" t="s">
        <v>18</v>
      </c>
      <c r="AJ12" s="585"/>
      <c r="AK12" s="2393" t="s">
        <v>19</v>
      </c>
    </row>
    <row r="13" spans="1:37" ht="5.25" customHeight="1">
      <c r="A13" s="632"/>
      <c r="B13" s="285"/>
      <c r="C13" s="285"/>
      <c r="D13" s="302" t="s">
        <v>21</v>
      </c>
      <c r="E13" s="285"/>
      <c r="F13" s="643"/>
      <c r="G13" s="285"/>
      <c r="H13" s="302"/>
      <c r="I13" s="285"/>
      <c r="J13" s="302"/>
      <c r="K13" s="285"/>
      <c r="L13" s="302"/>
      <c r="M13" s="285"/>
      <c r="N13" s="302"/>
      <c r="O13" s="285"/>
      <c r="P13" s="302"/>
      <c r="Q13" s="285"/>
      <c r="R13" s="302"/>
      <c r="S13" s="285"/>
      <c r="T13" s="302"/>
      <c r="U13" s="285"/>
      <c r="V13" s="302"/>
      <c r="W13" s="285"/>
      <c r="X13" s="302"/>
      <c r="Y13" s="285"/>
      <c r="Z13" s="302"/>
      <c r="AA13" s="292"/>
      <c r="AB13" s="285"/>
      <c r="AC13" s="292"/>
      <c r="AD13" s="285"/>
      <c r="AE13" s="285"/>
      <c r="AF13" s="292"/>
      <c r="AG13" s="292"/>
      <c r="AH13" s="644"/>
    </row>
    <row r="14" spans="1:37" ht="15" customHeight="1">
      <c r="A14" s="497"/>
      <c r="B14" s="290" t="s">
        <v>166</v>
      </c>
      <c r="C14" s="286"/>
      <c r="D14" s="376">
        <v>2235.1999999999998</v>
      </c>
      <c r="E14" s="645"/>
      <c r="F14" s="376"/>
      <c r="G14" s="645"/>
      <c r="H14" s="376"/>
      <c r="I14" s="645"/>
      <c r="J14" s="376"/>
      <c r="K14" s="645"/>
      <c r="L14" s="376"/>
      <c r="M14" s="645"/>
      <c r="N14" s="376"/>
      <c r="O14" s="645"/>
      <c r="P14" s="376"/>
      <c r="Q14" s="645"/>
      <c r="R14" s="376"/>
      <c r="S14" s="645"/>
      <c r="T14" s="376"/>
      <c r="U14" s="645"/>
      <c r="V14" s="376"/>
      <c r="W14" s="376"/>
      <c r="X14" s="376"/>
      <c r="Y14" s="645"/>
      <c r="Z14" s="645"/>
      <c r="AA14" s="645"/>
      <c r="AB14" s="646"/>
      <c r="AC14" s="376">
        <f>D14</f>
        <v>2235.1999999999998</v>
      </c>
      <c r="AD14" s="645"/>
      <c r="AE14" s="646"/>
      <c r="AF14" s="376">
        <v>1610</v>
      </c>
      <c r="AG14" s="645"/>
      <c r="AH14" s="647"/>
      <c r="AI14" s="648">
        <f>ROUND(SUM(+AC14-AF14),1)</f>
        <v>625.20000000000005</v>
      </c>
      <c r="AJ14" s="649"/>
      <c r="AK14" s="596">
        <f>ROUND((+AI14/AF14),3)</f>
        <v>0.38800000000000001</v>
      </c>
    </row>
    <row r="15" spans="1:37" ht="15" customHeight="1">
      <c r="A15" s="497"/>
      <c r="B15" s="286"/>
      <c r="C15" s="286"/>
      <c r="D15" s="286"/>
      <c r="E15" s="286"/>
      <c r="F15" s="536"/>
      <c r="G15" s="286"/>
      <c r="H15" s="536"/>
      <c r="I15" s="286"/>
      <c r="J15" s="536"/>
      <c r="K15" s="286"/>
      <c r="L15" s="536"/>
      <c r="M15" s="286"/>
      <c r="N15" s="285"/>
      <c r="O15" s="286"/>
      <c r="P15" s="285"/>
      <c r="Q15" s="286"/>
      <c r="R15" s="285"/>
      <c r="S15" s="286"/>
      <c r="T15" s="285"/>
      <c r="U15" s="286"/>
      <c r="V15" s="285"/>
      <c r="W15" s="286"/>
      <c r="X15" s="285"/>
      <c r="Y15" s="286"/>
      <c r="Z15" s="285"/>
      <c r="AA15" s="285"/>
      <c r="AB15" s="304"/>
      <c r="AC15" s="285"/>
      <c r="AD15" s="286"/>
      <c r="AE15" s="304"/>
      <c r="AF15" s="285"/>
      <c r="AG15" s="285"/>
      <c r="AH15" s="644"/>
    </row>
    <row r="16" spans="1:37" ht="15" customHeight="1">
      <c r="A16" s="497"/>
      <c r="B16" s="284" t="s">
        <v>20</v>
      </c>
      <c r="C16" s="286"/>
      <c r="D16" s="286"/>
      <c r="E16" s="286"/>
      <c r="F16" s="285"/>
      <c r="G16" s="286"/>
      <c r="H16" s="285"/>
      <c r="I16" s="286"/>
      <c r="J16" s="285"/>
      <c r="K16" s="286"/>
      <c r="L16" s="285"/>
      <c r="M16" s="286"/>
      <c r="N16" s="285"/>
      <c r="O16" s="286"/>
      <c r="P16" s="285"/>
      <c r="Q16" s="286"/>
      <c r="R16" s="285"/>
      <c r="S16" s="286"/>
      <c r="T16" s="285"/>
      <c r="U16" s="286"/>
      <c r="V16" s="285"/>
      <c r="W16" s="286"/>
      <c r="X16" s="285"/>
      <c r="Y16" s="286"/>
      <c r="Z16" s="285"/>
      <c r="AA16" s="285"/>
      <c r="AB16" s="304"/>
      <c r="AC16" s="285"/>
      <c r="AD16" s="286"/>
      <c r="AE16" s="304"/>
      <c r="AF16" s="285"/>
      <c r="AG16" s="285"/>
      <c r="AH16" s="644"/>
    </row>
    <row r="17" spans="1:37" ht="15" customHeight="1">
      <c r="A17" s="497"/>
      <c r="B17" s="318" t="s">
        <v>180</v>
      </c>
      <c r="C17" s="285"/>
      <c r="D17" s="338">
        <v>4015</v>
      </c>
      <c r="E17" s="338"/>
      <c r="F17" s="338"/>
      <c r="G17" s="338"/>
      <c r="H17" s="338"/>
      <c r="I17" s="338"/>
      <c r="J17" s="338"/>
      <c r="K17" s="338"/>
      <c r="L17" s="338"/>
      <c r="M17" s="338"/>
      <c r="N17" s="338"/>
      <c r="O17" s="338"/>
      <c r="P17" s="338"/>
      <c r="Q17" s="338"/>
      <c r="R17" s="338"/>
      <c r="S17" s="338"/>
      <c r="T17" s="338"/>
      <c r="U17" s="338"/>
      <c r="V17" s="338"/>
      <c r="W17" s="338"/>
      <c r="X17" s="338"/>
      <c r="Y17" s="518"/>
      <c r="Z17" s="518"/>
      <c r="AA17" s="518"/>
      <c r="AB17" s="304"/>
      <c r="AC17" s="338">
        <f>ROUND(SUM(D17:Z17),1)</f>
        <v>4015</v>
      </c>
      <c r="AD17" s="338"/>
      <c r="AE17" s="324"/>
      <c r="AF17" s="338">
        <v>4992.8999999999996</v>
      </c>
      <c r="AG17" s="338"/>
      <c r="AH17" s="1921"/>
      <c r="AI17" s="320">
        <f>ROUND(SUM(+AC17-AF17),1)</f>
        <v>-977.9</v>
      </c>
      <c r="AJ17" s="1454"/>
      <c r="AK17" s="591">
        <f>ROUND(SUM(+AI17/AF17),3)</f>
        <v>-0.19600000000000001</v>
      </c>
    </row>
    <row r="18" spans="1:37" ht="15" customHeight="1">
      <c r="A18" s="497"/>
      <c r="B18" s="318" t="s">
        <v>181</v>
      </c>
      <c r="C18" s="285"/>
      <c r="D18" s="338">
        <v>506.5</v>
      </c>
      <c r="E18" s="338"/>
      <c r="F18" s="338"/>
      <c r="G18" s="338"/>
      <c r="H18" s="338"/>
      <c r="I18" s="338"/>
      <c r="J18" s="338"/>
      <c r="K18" s="338"/>
      <c r="L18" s="338"/>
      <c r="M18" s="338"/>
      <c r="N18" s="338"/>
      <c r="O18" s="338"/>
      <c r="P18" s="338"/>
      <c r="Q18" s="338"/>
      <c r="R18" s="338"/>
      <c r="S18" s="338"/>
      <c r="T18" s="338"/>
      <c r="U18" s="338"/>
      <c r="V18" s="338"/>
      <c r="W18" s="338"/>
      <c r="X18" s="338"/>
      <c r="Y18" s="518"/>
      <c r="Z18" s="518"/>
      <c r="AA18" s="518"/>
      <c r="AB18" s="304"/>
      <c r="AC18" s="338">
        <f t="shared" ref="AC18:AC21" si="0">ROUND(SUM(D18:Z18),1)</f>
        <v>506.5</v>
      </c>
      <c r="AD18" s="338"/>
      <c r="AE18" s="324"/>
      <c r="AF18" s="338">
        <v>540.1</v>
      </c>
      <c r="AG18" s="338"/>
      <c r="AH18" s="1921"/>
      <c r="AI18" s="320">
        <f t="shared" ref="AI18:AI21" si="1">ROUND(SUM(+AC18-AF18),1)</f>
        <v>-33.6</v>
      </c>
      <c r="AJ18" s="1454"/>
      <c r="AK18" s="591">
        <f>ROUND(SUM(+AI18/AF18),3)</f>
        <v>-6.2E-2</v>
      </c>
    </row>
    <row r="19" spans="1:37" ht="15" customHeight="1">
      <c r="A19" s="497"/>
      <c r="B19" s="286" t="s">
        <v>182</v>
      </c>
      <c r="C19" s="285"/>
      <c r="D19" s="338">
        <v>148.4</v>
      </c>
      <c r="E19" s="338"/>
      <c r="F19" s="338"/>
      <c r="G19" s="338"/>
      <c r="H19" s="338"/>
      <c r="I19" s="338"/>
      <c r="J19" s="338"/>
      <c r="K19" s="338"/>
      <c r="L19" s="338"/>
      <c r="M19" s="338"/>
      <c r="N19" s="338"/>
      <c r="O19" s="338"/>
      <c r="P19" s="338"/>
      <c r="Q19" s="338"/>
      <c r="R19" s="338"/>
      <c r="S19" s="338"/>
      <c r="T19" s="338"/>
      <c r="U19" s="338"/>
      <c r="V19" s="338"/>
      <c r="W19" s="338"/>
      <c r="X19" s="338"/>
      <c r="Y19" s="518"/>
      <c r="Z19" s="518"/>
      <c r="AA19" s="518"/>
      <c r="AB19" s="304"/>
      <c r="AC19" s="338">
        <f t="shared" si="0"/>
        <v>148.4</v>
      </c>
      <c r="AD19" s="338"/>
      <c r="AE19" s="324"/>
      <c r="AF19" s="338">
        <v>355.1</v>
      </c>
      <c r="AG19" s="338"/>
      <c r="AH19" s="1921"/>
      <c r="AI19" s="320">
        <f t="shared" si="1"/>
        <v>-206.7</v>
      </c>
      <c r="AJ19" s="1454"/>
      <c r="AK19" s="591">
        <f t="shared" ref="AK19:AK21" si="2">ROUND(SUM(+AI19/AF19),3)</f>
        <v>-0.58199999999999996</v>
      </c>
    </row>
    <row r="20" spans="1:37" ht="15" customHeight="1">
      <c r="A20" s="497"/>
      <c r="B20" s="286" t="s">
        <v>183</v>
      </c>
      <c r="C20" s="285"/>
      <c r="D20" s="338">
        <v>84.8</v>
      </c>
      <c r="E20" s="338"/>
      <c r="F20" s="338"/>
      <c r="G20" s="338"/>
      <c r="H20" s="338"/>
      <c r="I20" s="338"/>
      <c r="J20" s="338"/>
      <c r="K20" s="338"/>
      <c r="L20" s="338"/>
      <c r="M20" s="338"/>
      <c r="N20" s="338"/>
      <c r="O20" s="338"/>
      <c r="P20" s="338"/>
      <c r="Q20" s="338"/>
      <c r="R20" s="338"/>
      <c r="S20" s="338"/>
      <c r="T20" s="338"/>
      <c r="U20" s="338"/>
      <c r="V20" s="338"/>
      <c r="W20" s="338"/>
      <c r="X20" s="338"/>
      <c r="Y20" s="518"/>
      <c r="Z20" s="518"/>
      <c r="AA20" s="518"/>
      <c r="AB20" s="304"/>
      <c r="AC20" s="338">
        <f t="shared" si="0"/>
        <v>84.8</v>
      </c>
      <c r="AD20" s="338"/>
      <c r="AE20" s="324"/>
      <c r="AF20" s="338">
        <v>91.4</v>
      </c>
      <c r="AG20" s="338"/>
      <c r="AH20" s="1921"/>
      <c r="AI20" s="320">
        <f t="shared" si="1"/>
        <v>-6.6</v>
      </c>
      <c r="AJ20" s="1454"/>
      <c r="AK20" s="591">
        <f t="shared" si="2"/>
        <v>-7.1999999999999995E-2</v>
      </c>
    </row>
    <row r="21" spans="1:37" ht="15" customHeight="1">
      <c r="A21" s="497"/>
      <c r="B21" s="318" t="s">
        <v>184</v>
      </c>
      <c r="C21" s="285"/>
      <c r="D21" s="338">
        <v>175</v>
      </c>
      <c r="E21" s="1706"/>
      <c r="F21" s="338"/>
      <c r="G21" s="1706"/>
      <c r="H21" s="338"/>
      <c r="I21" s="338"/>
      <c r="J21" s="338"/>
      <c r="K21" s="338"/>
      <c r="L21" s="338"/>
      <c r="M21" s="338"/>
      <c r="N21" s="338"/>
      <c r="O21" s="338"/>
      <c r="P21" s="338"/>
      <c r="Q21" s="338"/>
      <c r="R21" s="338"/>
      <c r="S21" s="338"/>
      <c r="T21" s="338"/>
      <c r="U21" s="338"/>
      <c r="V21" s="338"/>
      <c r="W21" s="338"/>
      <c r="X21" s="338"/>
      <c r="Y21" s="518"/>
      <c r="Z21" s="518"/>
      <c r="AA21" s="518"/>
      <c r="AB21" s="304"/>
      <c r="AC21" s="338">
        <f t="shared" si="0"/>
        <v>175</v>
      </c>
      <c r="AD21" s="338"/>
      <c r="AE21" s="324"/>
      <c r="AF21" s="437">
        <v>121.8</v>
      </c>
      <c r="AG21" s="338"/>
      <c r="AH21" s="1921"/>
      <c r="AI21" s="320">
        <f t="shared" si="1"/>
        <v>53.2</v>
      </c>
      <c r="AJ21" s="1454"/>
      <c r="AK21" s="591">
        <f t="shared" si="2"/>
        <v>0.437</v>
      </c>
    </row>
    <row r="22" spans="1:37" ht="15" customHeight="1">
      <c r="A22" s="497"/>
      <c r="B22" s="286" t="s">
        <v>185</v>
      </c>
      <c r="C22" s="285"/>
      <c r="D22" s="1705">
        <v>0.5</v>
      </c>
      <c r="E22" s="338"/>
      <c r="F22" s="1705"/>
      <c r="G22" s="338"/>
      <c r="H22" s="1705"/>
      <c r="I22" s="338"/>
      <c r="J22" s="708"/>
      <c r="K22" s="338"/>
      <c r="L22" s="1705"/>
      <c r="M22" s="338"/>
      <c r="N22" s="1705"/>
      <c r="O22" s="338"/>
      <c r="P22" s="1707"/>
      <c r="Q22" s="338"/>
      <c r="R22" s="1705"/>
      <c r="S22" s="338"/>
      <c r="T22" s="1705"/>
      <c r="U22" s="338"/>
      <c r="V22" s="1705"/>
      <c r="W22" s="338"/>
      <c r="X22" s="705"/>
      <c r="Y22" s="518"/>
      <c r="Z22" s="518"/>
      <c r="AA22" s="651"/>
      <c r="AB22" s="291"/>
      <c r="AC22" s="437">
        <f>ROUND(SUM(D22:Z22),1)</f>
        <v>0.5</v>
      </c>
      <c r="AD22" s="338"/>
      <c r="AE22" s="324"/>
      <c r="AF22" s="1922">
        <v>0</v>
      </c>
      <c r="AG22" s="321"/>
      <c r="AH22" s="1921"/>
      <c r="AI22" s="1923">
        <f>ROUND(SUM(+AC22-AF22),1)</f>
        <v>0.5</v>
      </c>
      <c r="AJ22" s="1454"/>
      <c r="AK22" s="3096">
        <f>ROUND(IF(AF22=0,1,AI22/(AF22)),3)</f>
        <v>1</v>
      </c>
    </row>
    <row r="23" spans="1:37" ht="3.95" customHeight="1">
      <c r="A23" s="497"/>
      <c r="B23" s="286"/>
      <c r="C23" s="285"/>
      <c r="D23" s="370"/>
      <c r="E23" s="338"/>
      <c r="F23" s="370"/>
      <c r="G23" s="338"/>
      <c r="H23" s="370"/>
      <c r="I23" s="338"/>
      <c r="J23" s="370"/>
      <c r="K23" s="338"/>
      <c r="L23" s="370"/>
      <c r="M23" s="338"/>
      <c r="N23" s="370"/>
      <c r="O23" s="338"/>
      <c r="P23" s="338"/>
      <c r="Q23" s="338"/>
      <c r="R23" s="370"/>
      <c r="S23" s="338"/>
      <c r="T23" s="370"/>
      <c r="U23" s="338"/>
      <c r="V23" s="370"/>
      <c r="W23" s="338"/>
      <c r="X23" s="370"/>
      <c r="Y23" s="286"/>
      <c r="Z23" s="302"/>
      <c r="AA23" s="654"/>
      <c r="AB23" s="291"/>
      <c r="AC23" s="463"/>
      <c r="AD23" s="338"/>
      <c r="AE23" s="324"/>
      <c r="AF23" s="370"/>
      <c r="AG23" s="321"/>
      <c r="AH23" s="1921"/>
      <c r="AI23" s="320"/>
      <c r="AJ23" s="1454"/>
      <c r="AK23" s="591"/>
    </row>
    <row r="24" spans="1:37" ht="15" customHeight="1">
      <c r="A24" s="497"/>
      <c r="B24" s="284" t="s">
        <v>186</v>
      </c>
      <c r="C24" s="285"/>
      <c r="D24" s="334">
        <f>ROUND(SUM(D17:D23),1)</f>
        <v>4930.2</v>
      </c>
      <c r="E24" s="334"/>
      <c r="F24" s="334">
        <f>ROUND(SUM(F17:F23),1)</f>
        <v>0</v>
      </c>
      <c r="G24" s="334"/>
      <c r="H24" s="334">
        <f>ROUND(SUM(H17:H23),1)</f>
        <v>0</v>
      </c>
      <c r="I24" s="334"/>
      <c r="J24" s="334">
        <f>ROUND(SUM(J17:J23),1)</f>
        <v>0</v>
      </c>
      <c r="K24" s="334"/>
      <c r="L24" s="334">
        <f>ROUND(SUM(L17:L23),1)</f>
        <v>0</v>
      </c>
      <c r="M24" s="334"/>
      <c r="N24" s="334">
        <f>ROUND(SUM(N17:N23),1)</f>
        <v>0</v>
      </c>
      <c r="O24" s="334"/>
      <c r="P24" s="334">
        <f>ROUND(SUM(P17:P23),1)</f>
        <v>0</v>
      </c>
      <c r="Q24" s="334"/>
      <c r="R24" s="334">
        <f>ROUND(SUM(R17:R23),1)</f>
        <v>0</v>
      </c>
      <c r="S24" s="334"/>
      <c r="T24" s="334">
        <f>ROUND(SUM(T17:T23),1)</f>
        <v>0</v>
      </c>
      <c r="U24" s="334"/>
      <c r="V24" s="334">
        <f>ROUND(SUM(V17:V23),1)</f>
        <v>0</v>
      </c>
      <c r="W24" s="334"/>
      <c r="X24" s="334">
        <f>ROUND(SUM(X17:X23),1)</f>
        <v>0</v>
      </c>
      <c r="Y24" s="581"/>
      <c r="Z24" s="334">
        <f>ROUND(SUM(Z17:Z23),1)</f>
        <v>0</v>
      </c>
      <c r="AA24" s="656"/>
      <c r="AB24" s="657"/>
      <c r="AC24" s="430">
        <f>ROUND(SUM(AC17:AC23),1)</f>
        <v>4930.2</v>
      </c>
      <c r="AD24" s="334"/>
      <c r="AE24" s="336"/>
      <c r="AF24" s="334">
        <f>ROUND(SUM(AF17:AF23),1)</f>
        <v>6101.3</v>
      </c>
      <c r="AG24" s="353"/>
      <c r="AH24" s="1924"/>
      <c r="AI24" s="1925">
        <f>ROUND(SUM(AI17:AI23),1)</f>
        <v>-1171.0999999999999</v>
      </c>
      <c r="AJ24" s="1926"/>
      <c r="AK24" s="660">
        <f>ROUND(SUM(+AI24/AF24),3)</f>
        <v>-0.192</v>
      </c>
    </row>
    <row r="25" spans="1:37" ht="15" customHeight="1">
      <c r="A25" s="497"/>
      <c r="B25" s="286"/>
      <c r="C25" s="285"/>
      <c r="D25" s="370"/>
      <c r="E25" s="338"/>
      <c r="F25" s="370"/>
      <c r="G25" s="338"/>
      <c r="H25" s="370"/>
      <c r="I25" s="338"/>
      <c r="J25" s="370"/>
      <c r="K25" s="338"/>
      <c r="L25" s="370"/>
      <c r="M25" s="338"/>
      <c r="N25" s="370"/>
      <c r="O25" s="338"/>
      <c r="P25" s="370"/>
      <c r="Q25" s="338"/>
      <c r="R25" s="370"/>
      <c r="S25" s="338"/>
      <c r="T25" s="370"/>
      <c r="U25" s="338"/>
      <c r="V25" s="370"/>
      <c r="W25" s="338"/>
      <c r="X25" s="370"/>
      <c r="Y25" s="518"/>
      <c r="Z25" s="524"/>
      <c r="AA25" s="328"/>
      <c r="AB25" s="304"/>
      <c r="AC25" s="370"/>
      <c r="AD25" s="338"/>
      <c r="AE25" s="324"/>
      <c r="AF25" s="370"/>
      <c r="AG25" s="321"/>
      <c r="AH25" s="1921"/>
      <c r="AI25" s="320"/>
      <c r="AJ25" s="1454"/>
      <c r="AK25" s="591"/>
    </row>
    <row r="26" spans="1:37" ht="15" customHeight="1">
      <c r="A26" s="497"/>
      <c r="B26" s="284" t="s">
        <v>29</v>
      </c>
      <c r="C26" s="285"/>
      <c r="D26" s="338"/>
      <c r="E26" s="338"/>
      <c r="F26" s="338"/>
      <c r="G26" s="338"/>
      <c r="H26" s="338"/>
      <c r="I26" s="338"/>
      <c r="J26" s="338"/>
      <c r="K26" s="338"/>
      <c r="L26" s="338"/>
      <c r="M26" s="338"/>
      <c r="N26" s="338"/>
      <c r="O26" s="338"/>
      <c r="P26" s="338"/>
      <c r="Q26" s="338"/>
      <c r="R26" s="338"/>
      <c r="S26" s="338"/>
      <c r="T26" s="338"/>
      <c r="U26" s="338"/>
      <c r="V26" s="338"/>
      <c r="W26" s="338"/>
      <c r="X26" s="338"/>
      <c r="Y26" s="518"/>
      <c r="Z26" s="518"/>
      <c r="AA26" s="518"/>
      <c r="AB26" s="304"/>
      <c r="AC26" s="338"/>
      <c r="AD26" s="338"/>
      <c r="AE26" s="324"/>
      <c r="AF26" s="338"/>
      <c r="AG26" s="338"/>
      <c r="AH26" s="1921"/>
      <c r="AI26" s="320"/>
      <c r="AJ26" s="1454"/>
      <c r="AK26" s="591"/>
    </row>
    <row r="27" spans="1:37" ht="15" customHeight="1">
      <c r="A27" s="497"/>
      <c r="B27" s="286" t="s">
        <v>187</v>
      </c>
      <c r="C27" s="285"/>
      <c r="D27" s="321"/>
      <c r="E27" s="321"/>
      <c r="F27" s="321"/>
      <c r="G27" s="321"/>
      <c r="H27" s="321"/>
      <c r="I27" s="321"/>
      <c r="J27" s="321"/>
      <c r="K27" s="321"/>
      <c r="L27" s="321"/>
      <c r="M27" s="321"/>
      <c r="N27" s="321"/>
      <c r="O27" s="321"/>
      <c r="P27" s="321"/>
      <c r="Q27" s="321"/>
      <c r="R27" s="321"/>
      <c r="S27" s="321"/>
      <c r="T27" s="321"/>
      <c r="U27" s="321"/>
      <c r="V27" s="321"/>
      <c r="W27" s="321"/>
      <c r="X27" s="321"/>
      <c r="Y27" s="328"/>
      <c r="Z27" s="328"/>
      <c r="AA27" s="518"/>
      <c r="AB27" s="304"/>
      <c r="AC27" s="338"/>
      <c r="AD27" s="338"/>
      <c r="AE27" s="324"/>
      <c r="AF27" s="342"/>
      <c r="AG27" s="1927"/>
      <c r="AH27" s="1921"/>
      <c r="AI27" s="320"/>
      <c r="AJ27" s="1454"/>
      <c r="AK27" s="591"/>
    </row>
    <row r="28" spans="1:37" ht="15" customHeight="1">
      <c r="A28" s="497"/>
      <c r="B28" s="536" t="s">
        <v>31</v>
      </c>
      <c r="C28" s="285"/>
      <c r="D28" s="342">
        <v>316.7</v>
      </c>
      <c r="E28" s="321"/>
      <c r="F28" s="321"/>
      <c r="G28" s="321"/>
      <c r="H28" s="321"/>
      <c r="I28" s="321"/>
      <c r="J28" s="342"/>
      <c r="K28" s="321"/>
      <c r="L28" s="321"/>
      <c r="M28" s="321"/>
      <c r="N28" s="321"/>
      <c r="O28" s="321"/>
      <c r="P28" s="321"/>
      <c r="Q28" s="321"/>
      <c r="R28" s="342"/>
      <c r="S28" s="321"/>
      <c r="T28" s="321"/>
      <c r="U28" s="321"/>
      <c r="V28" s="342"/>
      <c r="W28" s="321"/>
      <c r="X28" s="321"/>
      <c r="Y28" s="328"/>
      <c r="Z28" s="328"/>
      <c r="AA28" s="518"/>
      <c r="AB28" s="304"/>
      <c r="AC28" s="338">
        <f>ROUND(SUM(D28:Z28),1)</f>
        <v>316.7</v>
      </c>
      <c r="AD28" s="338"/>
      <c r="AE28" s="324"/>
      <c r="AF28" s="342">
        <v>231.4</v>
      </c>
      <c r="AG28" s="1927"/>
      <c r="AH28" s="1921"/>
      <c r="AI28" s="320">
        <f>ROUND(SUM(+AC28-AF28),1)</f>
        <v>85.3</v>
      </c>
      <c r="AJ28" s="1454"/>
      <c r="AK28" s="591">
        <f>ROUND(SUM(+AI28/AF28),3)</f>
        <v>0.36899999999999999</v>
      </c>
    </row>
    <row r="29" spans="1:37" ht="15" customHeight="1">
      <c r="A29" s="497"/>
      <c r="B29" s="536" t="s">
        <v>32</v>
      </c>
      <c r="C29" s="285"/>
      <c r="D29" s="342">
        <v>0.2</v>
      </c>
      <c r="E29" s="338"/>
      <c r="F29" s="338"/>
      <c r="G29" s="338"/>
      <c r="H29" s="338"/>
      <c r="I29" s="338"/>
      <c r="J29" s="338"/>
      <c r="K29" s="338"/>
      <c r="L29" s="338"/>
      <c r="M29" s="338"/>
      <c r="N29" s="338"/>
      <c r="O29" s="338"/>
      <c r="P29" s="338"/>
      <c r="Q29" s="338"/>
      <c r="R29" s="1705"/>
      <c r="S29" s="338"/>
      <c r="T29" s="1705"/>
      <c r="U29" s="338"/>
      <c r="V29" s="338"/>
      <c r="W29" s="338"/>
      <c r="X29" s="338"/>
      <c r="Y29" s="518"/>
      <c r="Z29" s="518"/>
      <c r="AA29" s="518"/>
      <c r="AB29" s="304"/>
      <c r="AC29" s="338">
        <f t="shared" ref="AC29:AC36" si="3">ROUND(SUM(D29:Z29),1)</f>
        <v>0.2</v>
      </c>
      <c r="AD29" s="338"/>
      <c r="AE29" s="324"/>
      <c r="AF29" s="338">
        <v>0.6</v>
      </c>
      <c r="AG29" s="338"/>
      <c r="AH29" s="1921"/>
      <c r="AI29" s="320">
        <f t="shared" ref="AI29:AI37" si="4">ROUND(SUM(+AC29-AF29),1)</f>
        <v>-0.4</v>
      </c>
      <c r="AJ29" s="1454"/>
      <c r="AK29" s="591">
        <f t="shared" ref="AK29:AK36" si="5">ROUND(SUM(+AI29/AF29),3)</f>
        <v>-0.66700000000000004</v>
      </c>
    </row>
    <row r="30" spans="1:37" ht="15" customHeight="1">
      <c r="A30" s="497"/>
      <c r="B30" s="536" t="s">
        <v>33</v>
      </c>
      <c r="C30" s="285"/>
      <c r="D30" s="342">
        <v>2.1</v>
      </c>
      <c r="E30" s="338"/>
      <c r="F30" s="338"/>
      <c r="G30" s="338"/>
      <c r="H30" s="338"/>
      <c r="I30" s="338"/>
      <c r="J30" s="338"/>
      <c r="K30" s="338"/>
      <c r="L30" s="338"/>
      <c r="M30" s="338"/>
      <c r="N30" s="338"/>
      <c r="O30" s="338"/>
      <c r="P30" s="338"/>
      <c r="Q30" s="338"/>
      <c r="R30" s="338"/>
      <c r="S30" s="338"/>
      <c r="T30" s="338"/>
      <c r="U30" s="338"/>
      <c r="V30" s="338"/>
      <c r="W30" s="338"/>
      <c r="X30" s="338"/>
      <c r="Y30" s="518"/>
      <c r="Z30" s="518"/>
      <c r="AA30" s="518"/>
      <c r="AB30" s="304"/>
      <c r="AC30" s="338">
        <f t="shared" si="3"/>
        <v>2.1</v>
      </c>
      <c r="AD30" s="338"/>
      <c r="AE30" s="324"/>
      <c r="AF30" s="437">
        <v>1.9</v>
      </c>
      <c r="AG30" s="338"/>
      <c r="AH30" s="1921"/>
      <c r="AI30" s="320">
        <f t="shared" si="4"/>
        <v>0.2</v>
      </c>
      <c r="AJ30" s="1454"/>
      <c r="AK30" s="591">
        <f t="shared" si="5"/>
        <v>0.105</v>
      </c>
    </row>
    <row r="31" spans="1:37" ht="15" customHeight="1">
      <c r="A31" s="497"/>
      <c r="B31" s="536" t="s">
        <v>34</v>
      </c>
      <c r="C31" s="285"/>
      <c r="D31" s="342"/>
      <c r="E31" s="338"/>
      <c r="F31" s="338"/>
      <c r="G31" s="338"/>
      <c r="H31" s="338"/>
      <c r="I31" s="338"/>
      <c r="J31" s="338"/>
      <c r="K31" s="338"/>
      <c r="L31" s="338"/>
      <c r="M31" s="338"/>
      <c r="N31" s="338"/>
      <c r="O31" s="338"/>
      <c r="P31" s="338"/>
      <c r="Q31" s="338"/>
      <c r="R31" s="338"/>
      <c r="S31" s="338"/>
      <c r="T31" s="338"/>
      <c r="U31" s="338"/>
      <c r="V31" s="338"/>
      <c r="W31" s="338"/>
      <c r="X31" s="338"/>
      <c r="Y31" s="518"/>
      <c r="Z31" s="518"/>
      <c r="AA31" s="518"/>
      <c r="AB31" s="304"/>
      <c r="AC31" s="1704" t="s">
        <v>21</v>
      </c>
      <c r="AD31" s="338"/>
      <c r="AE31" s="324"/>
      <c r="AF31" s="437"/>
      <c r="AG31" s="338"/>
      <c r="AH31" s="1921"/>
      <c r="AI31" s="320" t="s">
        <v>21</v>
      </c>
      <c r="AJ31" s="1454"/>
      <c r="AK31" s="591" t="s">
        <v>21</v>
      </c>
    </row>
    <row r="32" spans="1:37" ht="15" customHeight="1">
      <c r="A32" s="497"/>
      <c r="B32" s="2750" t="s">
        <v>35</v>
      </c>
      <c r="C32" s="285"/>
      <c r="D32" s="342">
        <v>1097.2</v>
      </c>
      <c r="E32" s="338"/>
      <c r="F32" s="338"/>
      <c r="G32" s="338"/>
      <c r="H32" s="338"/>
      <c r="I32" s="338"/>
      <c r="J32" s="338"/>
      <c r="K32" s="338"/>
      <c r="L32" s="338"/>
      <c r="M32" s="338"/>
      <c r="N32" s="338"/>
      <c r="O32" s="338"/>
      <c r="P32" s="338"/>
      <c r="Q32" s="338"/>
      <c r="R32" s="338"/>
      <c r="S32" s="338"/>
      <c r="T32" s="338"/>
      <c r="U32" s="338"/>
      <c r="V32" s="338"/>
      <c r="W32" s="338"/>
      <c r="X32" s="338"/>
      <c r="Y32" s="518"/>
      <c r="Z32" s="518"/>
      <c r="AA32" s="518"/>
      <c r="AB32" s="304"/>
      <c r="AC32" s="338">
        <f t="shared" si="3"/>
        <v>1097.2</v>
      </c>
      <c r="AD32" s="338"/>
      <c r="AE32" s="324"/>
      <c r="AF32" s="437">
        <v>967.6</v>
      </c>
      <c r="AG32" s="338"/>
      <c r="AH32" s="1921"/>
      <c r="AI32" s="320">
        <f t="shared" si="4"/>
        <v>129.6</v>
      </c>
      <c r="AJ32" s="1454"/>
      <c r="AK32" s="591">
        <f t="shared" si="5"/>
        <v>0.13400000000000001</v>
      </c>
    </row>
    <row r="33" spans="1:37" ht="15" customHeight="1">
      <c r="A33" s="497"/>
      <c r="B33" s="536" t="s">
        <v>36</v>
      </c>
      <c r="C33" s="285"/>
      <c r="D33" s="342">
        <v>7.2</v>
      </c>
      <c r="E33" s="338"/>
      <c r="F33" s="338"/>
      <c r="G33" s="338"/>
      <c r="H33" s="338"/>
      <c r="I33" s="338"/>
      <c r="J33" s="338"/>
      <c r="K33" s="338"/>
      <c r="L33" s="338"/>
      <c r="M33" s="338"/>
      <c r="N33" s="338"/>
      <c r="O33" s="338"/>
      <c r="P33" s="338"/>
      <c r="Q33" s="338"/>
      <c r="R33" s="338"/>
      <c r="S33" s="338"/>
      <c r="T33" s="338"/>
      <c r="U33" s="338"/>
      <c r="V33" s="338"/>
      <c r="W33" s="338"/>
      <c r="X33" s="338"/>
      <c r="Y33" s="518"/>
      <c r="Z33" s="518"/>
      <c r="AA33" s="518"/>
      <c r="AB33" s="304"/>
      <c r="AC33" s="338">
        <f t="shared" si="3"/>
        <v>7.2</v>
      </c>
      <c r="AD33" s="338"/>
      <c r="AE33" s="324"/>
      <c r="AF33" s="437">
        <v>25</v>
      </c>
      <c r="AG33" s="338"/>
      <c r="AH33" s="1921"/>
      <c r="AI33" s="320">
        <f t="shared" si="4"/>
        <v>-17.8</v>
      </c>
      <c r="AJ33" s="1454"/>
      <c r="AK33" s="591">
        <f t="shared" si="5"/>
        <v>-0.71199999999999997</v>
      </c>
    </row>
    <row r="34" spans="1:37" ht="15" customHeight="1">
      <c r="A34" s="497"/>
      <c r="B34" s="536" t="s">
        <v>37</v>
      </c>
      <c r="C34" s="285"/>
      <c r="D34" s="342">
        <v>10</v>
      </c>
      <c r="E34" s="338"/>
      <c r="F34" s="338"/>
      <c r="G34" s="338"/>
      <c r="H34" s="338"/>
      <c r="I34" s="338"/>
      <c r="J34" s="338"/>
      <c r="K34" s="338"/>
      <c r="L34" s="338"/>
      <c r="M34" s="338"/>
      <c r="N34" s="338"/>
      <c r="O34" s="338"/>
      <c r="P34" s="338"/>
      <c r="Q34" s="338"/>
      <c r="R34" s="338"/>
      <c r="S34" s="338"/>
      <c r="T34" s="338"/>
      <c r="U34" s="338"/>
      <c r="V34" s="338"/>
      <c r="W34" s="338"/>
      <c r="X34" s="338"/>
      <c r="Y34" s="518"/>
      <c r="Z34" s="518"/>
      <c r="AA34" s="518"/>
      <c r="AB34" s="304"/>
      <c r="AC34" s="338">
        <f t="shared" si="3"/>
        <v>10</v>
      </c>
      <c r="AD34" s="338"/>
      <c r="AE34" s="324"/>
      <c r="AF34" s="338">
        <v>3</v>
      </c>
      <c r="AG34" s="338"/>
      <c r="AH34" s="1921" t="s">
        <v>21</v>
      </c>
      <c r="AI34" s="320">
        <f t="shared" si="4"/>
        <v>7</v>
      </c>
      <c r="AJ34" s="1454"/>
      <c r="AK34" s="591">
        <f t="shared" si="5"/>
        <v>2.3330000000000002</v>
      </c>
    </row>
    <row r="35" spans="1:37" ht="15" customHeight="1">
      <c r="A35" s="497"/>
      <c r="B35" s="536" t="s">
        <v>38</v>
      </c>
      <c r="C35" s="285"/>
      <c r="D35" s="342">
        <v>127.8</v>
      </c>
      <c r="E35" s="338"/>
      <c r="F35" s="338"/>
      <c r="G35" s="338"/>
      <c r="H35" s="338"/>
      <c r="I35" s="338"/>
      <c r="J35" s="338"/>
      <c r="K35" s="338"/>
      <c r="L35" s="338"/>
      <c r="M35" s="338"/>
      <c r="N35" s="338"/>
      <c r="O35" s="338"/>
      <c r="P35" s="338"/>
      <c r="Q35" s="338"/>
      <c r="R35" s="338"/>
      <c r="S35" s="338"/>
      <c r="T35" s="338"/>
      <c r="U35" s="338"/>
      <c r="V35" s="338"/>
      <c r="W35" s="338"/>
      <c r="X35" s="338"/>
      <c r="Y35" s="518"/>
      <c r="Z35" s="518"/>
      <c r="AA35" s="518"/>
      <c r="AB35" s="304"/>
      <c r="AC35" s="338">
        <f t="shared" si="3"/>
        <v>127.8</v>
      </c>
      <c r="AD35" s="338"/>
      <c r="AE35" s="324"/>
      <c r="AF35" s="338">
        <v>216.4</v>
      </c>
      <c r="AG35" s="338"/>
      <c r="AH35" s="1921"/>
      <c r="AI35" s="320">
        <f t="shared" si="4"/>
        <v>-88.6</v>
      </c>
      <c r="AJ35" s="1454"/>
      <c r="AK35" s="591">
        <f t="shared" si="5"/>
        <v>-0.40899999999999997</v>
      </c>
    </row>
    <row r="36" spans="1:37" ht="15" customHeight="1">
      <c r="A36" s="497"/>
      <c r="B36" s="536" t="s">
        <v>39</v>
      </c>
      <c r="C36" s="285"/>
      <c r="D36" s="329">
        <v>7.5</v>
      </c>
      <c r="E36" s="338"/>
      <c r="F36" s="708"/>
      <c r="G36" s="338"/>
      <c r="H36" s="338"/>
      <c r="I36" s="338"/>
      <c r="J36" s="338"/>
      <c r="K36" s="338"/>
      <c r="L36" s="338"/>
      <c r="M36" s="338"/>
      <c r="N36" s="705"/>
      <c r="O36" s="338"/>
      <c r="P36" s="338"/>
      <c r="Q36" s="338"/>
      <c r="R36" s="338"/>
      <c r="S36" s="338"/>
      <c r="T36" s="338"/>
      <c r="U36" s="338"/>
      <c r="V36" s="705"/>
      <c r="W36" s="338"/>
      <c r="X36" s="338"/>
      <c r="Y36" s="518"/>
      <c r="Z36" s="518"/>
      <c r="AA36" s="518"/>
      <c r="AB36" s="304"/>
      <c r="AC36" s="338">
        <f t="shared" si="3"/>
        <v>7.5</v>
      </c>
      <c r="AD36" s="338"/>
      <c r="AE36" s="324"/>
      <c r="AF36" s="342">
        <v>3.9</v>
      </c>
      <c r="AG36" s="338"/>
      <c r="AH36" s="1921"/>
      <c r="AI36" s="320">
        <f t="shared" si="4"/>
        <v>3.6</v>
      </c>
      <c r="AJ36" s="1454"/>
      <c r="AK36" s="591">
        <f t="shared" si="5"/>
        <v>0.92300000000000004</v>
      </c>
    </row>
    <row r="37" spans="1:37" ht="15" customHeight="1">
      <c r="A37" s="497"/>
      <c r="B37" s="536" t="s">
        <v>40</v>
      </c>
      <c r="C37" s="285"/>
      <c r="D37" s="1705">
        <v>0</v>
      </c>
      <c r="E37" s="338"/>
      <c r="F37" s="708"/>
      <c r="G37" s="338"/>
      <c r="H37" s="338"/>
      <c r="I37" s="338"/>
      <c r="J37" s="1705"/>
      <c r="K37" s="338"/>
      <c r="L37" s="338"/>
      <c r="M37" s="338"/>
      <c r="N37" s="338"/>
      <c r="O37" s="338"/>
      <c r="P37" s="1705"/>
      <c r="Q37" s="338"/>
      <c r="R37" s="338"/>
      <c r="S37" s="338"/>
      <c r="T37" s="338"/>
      <c r="U37" s="338"/>
      <c r="V37" s="338"/>
      <c r="W37" s="338"/>
      <c r="X37" s="338"/>
      <c r="Y37" s="518"/>
      <c r="Z37" s="518"/>
      <c r="AA37" s="518"/>
      <c r="AB37" s="304"/>
      <c r="AC37" s="338">
        <f>ROUND(SUM(D37:Z37),1)</f>
        <v>0</v>
      </c>
      <c r="AD37" s="346"/>
      <c r="AE37" s="1928"/>
      <c r="AF37" s="708">
        <v>0</v>
      </c>
      <c r="AG37" s="346"/>
      <c r="AH37" s="1929"/>
      <c r="AI37" s="320">
        <f t="shared" si="4"/>
        <v>0</v>
      </c>
      <c r="AJ37" s="1930"/>
      <c r="AK37" s="45">
        <f>ROUND(IF(AF37=0,0,AI37/(AF37)),3)</f>
        <v>0</v>
      </c>
    </row>
    <row r="38" spans="1:37" ht="15" customHeight="1">
      <c r="A38" s="497"/>
      <c r="B38" s="286" t="s">
        <v>188</v>
      </c>
      <c r="C38" s="285"/>
      <c r="D38" s="667">
        <f>ROUND(SUM(D28:D37),1)</f>
        <v>1568.7</v>
      </c>
      <c r="E38" s="334"/>
      <c r="F38" s="667">
        <f>ROUND(SUM(F28:F37),1)</f>
        <v>0</v>
      </c>
      <c r="G38" s="334"/>
      <c r="H38" s="667">
        <f>ROUND(SUM(H28:H37),1)</f>
        <v>0</v>
      </c>
      <c r="I38" s="353" t="s">
        <v>21</v>
      </c>
      <c r="J38" s="667">
        <f>ROUND(SUM(J28:J37),1)</f>
        <v>0</v>
      </c>
      <c r="K38" s="353" t="s">
        <v>21</v>
      </c>
      <c r="L38" s="667">
        <f>ROUND(SUM(L28:L37),1)</f>
        <v>0</v>
      </c>
      <c r="M38" s="353" t="s">
        <v>21</v>
      </c>
      <c r="N38" s="667">
        <f>ROUND(SUM(N28:N37),1)</f>
        <v>0</v>
      </c>
      <c r="O38" s="353" t="s">
        <v>21</v>
      </c>
      <c r="P38" s="667">
        <f>ROUND(SUM(P28:P37),1)</f>
        <v>0</v>
      </c>
      <c r="Q38" s="353" t="s">
        <v>21</v>
      </c>
      <c r="R38" s="667">
        <f>ROUND(SUM(R28:R37),1)</f>
        <v>0</v>
      </c>
      <c r="S38" s="353" t="s">
        <v>21</v>
      </c>
      <c r="T38" s="667">
        <f>ROUND(SUM(T28:T37),1)</f>
        <v>0</v>
      </c>
      <c r="U38" s="353" t="s">
        <v>21</v>
      </c>
      <c r="V38" s="667">
        <f>ROUND(SUM(V28:V37),1)</f>
        <v>0</v>
      </c>
      <c r="W38" s="353" t="s">
        <v>21</v>
      </c>
      <c r="X38" s="667">
        <f>ROUND(SUM(X28:X37),1)</f>
        <v>0</v>
      </c>
      <c r="Y38" s="522" t="s">
        <v>21</v>
      </c>
      <c r="Z38" s="667">
        <f>ROUND(SUM(Z28:Z37),1)</f>
        <v>0</v>
      </c>
      <c r="AA38" s="522" t="s">
        <v>21</v>
      </c>
      <c r="AB38" s="668"/>
      <c r="AC38" s="1931">
        <f>SUM(AC28:AC37)</f>
        <v>1568.7</v>
      </c>
      <c r="AD38" s="334"/>
      <c r="AE38" s="336"/>
      <c r="AF38" s="667">
        <f>ROUND(SUM(AF28:AF37),1)</f>
        <v>1449.8</v>
      </c>
      <c r="AG38" s="353"/>
      <c r="AH38" s="1924"/>
      <c r="AI38" s="1932">
        <f>ROUND(SUM(+AC38-AF38),1)</f>
        <v>118.9</v>
      </c>
      <c r="AJ38" s="1926"/>
      <c r="AK38" s="669">
        <f>ROUND(SUM(AI38/AF38),3)</f>
        <v>8.2000000000000003E-2</v>
      </c>
    </row>
    <row r="39" spans="1:37" ht="15" customHeight="1">
      <c r="A39" s="497"/>
      <c r="B39" s="286" t="s">
        <v>189</v>
      </c>
      <c r="C39" s="285"/>
      <c r="D39" s="338"/>
      <c r="E39" s="338"/>
      <c r="F39" s="338"/>
      <c r="G39" s="338"/>
      <c r="H39" s="338"/>
      <c r="I39" s="338"/>
      <c r="J39" s="338"/>
      <c r="K39" s="338"/>
      <c r="L39" s="338"/>
      <c r="M39" s="338"/>
      <c r="N39" s="338"/>
      <c r="O39" s="338"/>
      <c r="P39" s="338"/>
      <c r="Q39" s="338"/>
      <c r="R39" s="338"/>
      <c r="S39" s="338"/>
      <c r="T39" s="338"/>
      <c r="U39" s="338"/>
      <c r="V39" s="338"/>
      <c r="W39" s="338"/>
      <c r="X39" s="338"/>
      <c r="Y39" s="518"/>
      <c r="Z39" s="518"/>
      <c r="AA39" s="518"/>
      <c r="AB39" s="304"/>
      <c r="AC39" s="338"/>
      <c r="AD39" s="338"/>
      <c r="AE39" s="324"/>
      <c r="AF39" s="338"/>
      <c r="AG39" s="338"/>
      <c r="AH39" s="1921"/>
      <c r="AI39" s="320"/>
      <c r="AJ39" s="1454"/>
      <c r="AK39" s="591"/>
    </row>
    <row r="40" spans="1:37" ht="15" customHeight="1">
      <c r="A40" s="497"/>
      <c r="B40" s="286" t="s">
        <v>190</v>
      </c>
      <c r="C40" s="285"/>
      <c r="D40" s="338">
        <v>447.4</v>
      </c>
      <c r="E40" s="338"/>
      <c r="F40" s="338"/>
      <c r="G40" s="338"/>
      <c r="H40" s="338"/>
      <c r="I40" s="338"/>
      <c r="J40" s="338"/>
      <c r="K40" s="338"/>
      <c r="L40" s="338"/>
      <c r="M40" s="338"/>
      <c r="N40" s="338"/>
      <c r="O40" s="338"/>
      <c r="P40" s="338"/>
      <c r="Q40" s="338"/>
      <c r="R40" s="338"/>
      <c r="S40" s="338"/>
      <c r="T40" s="338"/>
      <c r="U40" s="338"/>
      <c r="V40" s="338"/>
      <c r="W40" s="338"/>
      <c r="X40" s="338"/>
      <c r="Y40" s="518"/>
      <c r="Z40" s="518"/>
      <c r="AA40" s="518"/>
      <c r="AB40" s="304"/>
      <c r="AC40" s="338">
        <f>ROUND(SUM(D40:Z40),1)</f>
        <v>447.4</v>
      </c>
      <c r="AD40" s="338"/>
      <c r="AE40" s="324"/>
      <c r="AF40" s="338">
        <v>446.8</v>
      </c>
      <c r="AG40" s="338"/>
      <c r="AH40" s="1921"/>
      <c r="AI40" s="320">
        <f>ROUND(SUM(+AC40-AF40),1)</f>
        <v>0.6</v>
      </c>
      <c r="AJ40" s="1454"/>
      <c r="AK40" s="591">
        <f>ROUND(SUM(+AI40/AF40),3)</f>
        <v>1E-3</v>
      </c>
    </row>
    <row r="41" spans="1:37" ht="15" customHeight="1">
      <c r="A41" s="497"/>
      <c r="B41" s="318" t="s">
        <v>191</v>
      </c>
      <c r="C41" s="285"/>
      <c r="D41" s="338">
        <v>82.6</v>
      </c>
      <c r="E41" s="338"/>
      <c r="F41" s="338"/>
      <c r="G41" s="338"/>
      <c r="H41" s="338"/>
      <c r="I41" s="338"/>
      <c r="J41" s="338"/>
      <c r="K41" s="338"/>
      <c r="L41" s="338"/>
      <c r="M41" s="338"/>
      <c r="N41" s="338"/>
      <c r="O41" s="338"/>
      <c r="P41" s="338"/>
      <c r="Q41" s="338"/>
      <c r="R41" s="338"/>
      <c r="S41" s="338"/>
      <c r="T41" s="338"/>
      <c r="U41" s="338"/>
      <c r="V41" s="338"/>
      <c r="W41" s="338"/>
      <c r="X41" s="338"/>
      <c r="Y41" s="518"/>
      <c r="Z41" s="518"/>
      <c r="AA41" s="518"/>
      <c r="AB41" s="304"/>
      <c r="AC41" s="338">
        <f>ROUND(SUM(D41:Z41),1)</f>
        <v>82.6</v>
      </c>
      <c r="AD41" s="338"/>
      <c r="AE41" s="324"/>
      <c r="AF41" s="338">
        <v>116</v>
      </c>
      <c r="AG41" s="338"/>
      <c r="AH41" s="1921"/>
      <c r="AI41" s="320">
        <f>ROUND(SUM(+AC41-AF41),1)</f>
        <v>-33.4</v>
      </c>
      <c r="AJ41" s="1454"/>
      <c r="AK41" s="591">
        <f>ROUND(SUM(+AI41/AF41),3)</f>
        <v>-0.28799999999999998</v>
      </c>
    </row>
    <row r="42" spans="1:37" ht="15" customHeight="1">
      <c r="A42" s="497"/>
      <c r="B42" s="318" t="s">
        <v>192</v>
      </c>
      <c r="C42" s="285"/>
      <c r="D42" s="338">
        <v>504.2</v>
      </c>
      <c r="E42" s="1706"/>
      <c r="F42" s="338"/>
      <c r="G42" s="1706"/>
      <c r="H42" s="338"/>
      <c r="I42" s="338"/>
      <c r="J42" s="338"/>
      <c r="K42" s="338"/>
      <c r="L42" s="338"/>
      <c r="M42" s="338"/>
      <c r="N42" s="338"/>
      <c r="O42" s="338"/>
      <c r="P42" s="338"/>
      <c r="Q42" s="338"/>
      <c r="R42" s="675"/>
      <c r="S42" s="338"/>
      <c r="T42" s="338"/>
      <c r="U42" s="338"/>
      <c r="V42" s="338"/>
      <c r="W42" s="338"/>
      <c r="X42" s="338"/>
      <c r="Y42" s="518"/>
      <c r="Z42" s="518"/>
      <c r="AA42" s="670"/>
      <c r="AB42" s="291"/>
      <c r="AC42" s="338">
        <f>ROUND(SUM(D42:Z42),1)</f>
        <v>504.2</v>
      </c>
      <c r="AD42" s="338"/>
      <c r="AE42" s="324"/>
      <c r="AF42" s="338">
        <v>443.5</v>
      </c>
      <c r="AG42" s="321"/>
      <c r="AH42" s="1921"/>
      <c r="AI42" s="1923">
        <f>ROUND(SUM(+AC42-AF42),1)</f>
        <v>60.7</v>
      </c>
      <c r="AJ42" s="1454"/>
      <c r="AK42" s="653">
        <f>ROUND(SUM(+AI42/AF42),3)</f>
        <v>0.13700000000000001</v>
      </c>
    </row>
    <row r="43" spans="1:37" ht="7.5" customHeight="1">
      <c r="A43" s="497"/>
      <c r="B43" s="286"/>
      <c r="C43" s="285"/>
      <c r="D43" s="370"/>
      <c r="E43" s="338"/>
      <c r="F43" s="370"/>
      <c r="G43" s="338"/>
      <c r="H43" s="370"/>
      <c r="I43" s="338"/>
      <c r="J43" s="370"/>
      <c r="K43" s="338"/>
      <c r="L43" s="370"/>
      <c r="M43" s="338"/>
      <c r="N43" s="370"/>
      <c r="O43" s="338"/>
      <c r="P43" s="370"/>
      <c r="Q43" s="338"/>
      <c r="R43" s="338"/>
      <c r="S43" s="338"/>
      <c r="T43" s="370"/>
      <c r="U43" s="338"/>
      <c r="V43" s="370"/>
      <c r="W43" s="338"/>
      <c r="X43" s="370"/>
      <c r="Y43" s="518"/>
      <c r="Z43" s="524"/>
      <c r="AA43" s="328"/>
      <c r="AB43" s="304"/>
      <c r="AC43" s="463"/>
      <c r="AD43" s="338"/>
      <c r="AE43" s="324"/>
      <c r="AF43" s="370"/>
      <c r="AG43" s="321"/>
      <c r="AH43" s="1921"/>
      <c r="AI43" s="320"/>
      <c r="AJ43" s="1454"/>
      <c r="AK43" s="591"/>
    </row>
    <row r="44" spans="1:37" ht="15" customHeight="1">
      <c r="A44" s="497"/>
      <c r="B44" s="284" t="s">
        <v>193</v>
      </c>
      <c r="C44" s="285"/>
      <c r="D44" s="334">
        <f>ROUND(SUM(D40:D42)+D38,1)</f>
        <v>2602.9</v>
      </c>
      <c r="E44" s="334"/>
      <c r="F44" s="334">
        <f>ROUND(SUM(F38:F42),1)</f>
        <v>0</v>
      </c>
      <c r="G44" s="334"/>
      <c r="H44" s="334">
        <f>ROUND(SUM(H38:H42),1)</f>
        <v>0</v>
      </c>
      <c r="I44" s="334"/>
      <c r="J44" s="334">
        <f>ROUND(SUM(J38:J42),1)</f>
        <v>0</v>
      </c>
      <c r="K44" s="334"/>
      <c r="L44" s="334">
        <f>ROUND(SUM(L38:L42),1)</f>
        <v>0</v>
      </c>
      <c r="M44" s="334"/>
      <c r="N44" s="334">
        <f>ROUND(SUM(N38:N42),1)</f>
        <v>0</v>
      </c>
      <c r="O44" s="334"/>
      <c r="P44" s="334">
        <f>ROUND(SUM(P38:P42),1)</f>
        <v>0</v>
      </c>
      <c r="Q44" s="334"/>
      <c r="R44" s="334">
        <f>ROUND(SUM(R38:R42),1)</f>
        <v>0</v>
      </c>
      <c r="S44" s="334"/>
      <c r="T44" s="334">
        <f>ROUND(SUM(T38:T42),1)</f>
        <v>0</v>
      </c>
      <c r="U44" s="334"/>
      <c r="V44" s="334">
        <f>ROUND(SUM(V38:V42),1)</f>
        <v>0</v>
      </c>
      <c r="W44" s="334"/>
      <c r="X44" s="334">
        <f>ROUND(SUM(X38:X42),1)</f>
        <v>0</v>
      </c>
      <c r="Y44" s="581"/>
      <c r="Z44" s="334">
        <f>ROUND(SUM(Z38:Z42),1)</f>
        <v>0</v>
      </c>
      <c r="AA44" s="656"/>
      <c r="AB44" s="657"/>
      <c r="AC44" s="430">
        <f>ROUND(SUM(AC38:AC42),1)</f>
        <v>2602.9</v>
      </c>
      <c r="AD44" s="334"/>
      <c r="AE44" s="336"/>
      <c r="AF44" s="334">
        <f>ROUND(SUM(AF38:AF42),1)</f>
        <v>2456.1</v>
      </c>
      <c r="AG44" s="353"/>
      <c r="AH44" s="1924"/>
      <c r="AI44" s="1925">
        <f>ROUND(SUM(+AC44-AF44),1)</f>
        <v>146.80000000000001</v>
      </c>
      <c r="AJ44" s="1926"/>
      <c r="AK44" s="671">
        <f>ROUND(SUM(AI44/AF44),3)</f>
        <v>0.06</v>
      </c>
    </row>
    <row r="45" spans="1:37" ht="15" customHeight="1">
      <c r="A45" s="497"/>
      <c r="B45" s="286"/>
      <c r="C45" s="285"/>
      <c r="D45" s="370"/>
      <c r="E45" s="338"/>
      <c r="F45" s="370"/>
      <c r="G45" s="338"/>
      <c r="H45" s="370"/>
      <c r="I45" s="338"/>
      <c r="J45" s="370"/>
      <c r="K45" s="338"/>
      <c r="L45" s="370"/>
      <c r="M45" s="338"/>
      <c r="N45" s="370"/>
      <c r="O45" s="338"/>
      <c r="P45" s="370"/>
      <c r="Q45" s="338"/>
      <c r="R45" s="370"/>
      <c r="S45" s="338"/>
      <c r="T45" s="370"/>
      <c r="U45" s="338"/>
      <c r="V45" s="370"/>
      <c r="W45" s="338"/>
      <c r="X45" s="370"/>
      <c r="Y45" s="518"/>
      <c r="Z45" s="524"/>
      <c r="AA45" s="328"/>
      <c r="AB45" s="304"/>
      <c r="AC45" s="370"/>
      <c r="AD45" s="338"/>
      <c r="AE45" s="324"/>
      <c r="AF45" s="370"/>
      <c r="AG45" s="321"/>
      <c r="AH45" s="1921"/>
      <c r="AI45" s="320"/>
      <c r="AJ45" s="1454"/>
      <c r="AK45" s="591"/>
    </row>
    <row r="46" spans="1:37" ht="15" customHeight="1">
      <c r="A46" s="497"/>
      <c r="B46" s="284" t="s">
        <v>194</v>
      </c>
      <c r="C46" s="285"/>
      <c r="D46" s="338"/>
      <c r="E46" s="338"/>
      <c r="F46" s="338"/>
      <c r="G46" s="338"/>
      <c r="H46" s="338"/>
      <c r="I46" s="338"/>
      <c r="J46" s="338"/>
      <c r="K46" s="338"/>
      <c r="L46" s="338"/>
      <c r="M46" s="338"/>
      <c r="N46" s="338"/>
      <c r="O46" s="338"/>
      <c r="P46" s="338"/>
      <c r="Q46" s="338"/>
      <c r="R46" s="338"/>
      <c r="S46" s="338"/>
      <c r="T46" s="338"/>
      <c r="U46" s="338"/>
      <c r="V46" s="338"/>
      <c r="W46" s="338"/>
      <c r="X46" s="338"/>
      <c r="Y46" s="518"/>
      <c r="Z46" s="518"/>
      <c r="AA46" s="518"/>
      <c r="AB46" s="304"/>
      <c r="AC46" s="338" t="s">
        <v>195</v>
      </c>
      <c r="AD46" s="338"/>
      <c r="AE46" s="324"/>
      <c r="AF46" s="338"/>
      <c r="AG46" s="338"/>
      <c r="AH46" s="1921"/>
      <c r="AI46" s="320"/>
      <c r="AJ46" s="1454"/>
      <c r="AK46" s="591"/>
    </row>
    <row r="47" spans="1:37" ht="15" customHeight="1">
      <c r="A47" s="497"/>
      <c r="B47" s="284" t="s">
        <v>51</v>
      </c>
      <c r="C47" s="285"/>
      <c r="D47" s="334">
        <f>ROUND(SUM(D24-D44),1)</f>
        <v>2327.3000000000002</v>
      </c>
      <c r="E47" s="334"/>
      <c r="F47" s="334">
        <f>ROUND(SUM(F24-F44),1)</f>
        <v>0</v>
      </c>
      <c r="G47" s="334"/>
      <c r="H47" s="334">
        <f>ROUND(SUM(H24-H44),1)</f>
        <v>0</v>
      </c>
      <c r="I47" s="334"/>
      <c r="J47" s="334">
        <f>ROUND(SUM(J24-J44),1)</f>
        <v>0</v>
      </c>
      <c r="K47" s="334"/>
      <c r="L47" s="334">
        <f>ROUND(SUM(L24-L44),1)</f>
        <v>0</v>
      </c>
      <c r="M47" s="334"/>
      <c r="N47" s="334">
        <f>ROUND(SUM(N24-N44),1)</f>
        <v>0</v>
      </c>
      <c r="O47" s="334"/>
      <c r="P47" s="334">
        <f>ROUND(SUM(P24-P44),1)</f>
        <v>0</v>
      </c>
      <c r="Q47" s="334"/>
      <c r="R47" s="334">
        <f>ROUND(SUM(R24-R44),1)</f>
        <v>0</v>
      </c>
      <c r="S47" s="334"/>
      <c r="T47" s="334">
        <f>ROUND(SUM(T24-T44),1)</f>
        <v>0</v>
      </c>
      <c r="U47" s="334"/>
      <c r="V47" s="334">
        <f>ROUND(SUM(V24-V44),1)</f>
        <v>0</v>
      </c>
      <c r="W47" s="334"/>
      <c r="X47" s="334">
        <f>ROUND(SUM(X24-X44),1)</f>
        <v>0</v>
      </c>
      <c r="Y47" s="581"/>
      <c r="Z47" s="334">
        <f>ROUND(SUM(Z24-Z44),1)</f>
        <v>0</v>
      </c>
      <c r="AA47" s="656"/>
      <c r="AB47" s="657"/>
      <c r="AC47" s="334">
        <f>ROUND(SUM(AC24-AC44),1)</f>
        <v>2327.3000000000002</v>
      </c>
      <c r="AD47" s="334"/>
      <c r="AE47" s="336"/>
      <c r="AF47" s="334">
        <f>ROUND(SUM(AF24-AF44),1)</f>
        <v>3645.2</v>
      </c>
      <c r="AG47" s="334"/>
      <c r="AH47" s="1924"/>
      <c r="AI47" s="1925">
        <f>ROUND(SUM(+AC47-AF47),1)</f>
        <v>-1317.9</v>
      </c>
      <c r="AJ47" s="1926"/>
      <c r="AK47" s="660">
        <f>ROUND(SUM(AI47/AF47)*1,3)</f>
        <v>-0.36199999999999999</v>
      </c>
    </row>
    <row r="48" spans="1:37" ht="15" customHeight="1">
      <c r="A48" s="497"/>
      <c r="B48" s="286"/>
      <c r="C48" s="285"/>
      <c r="D48" s="370"/>
      <c r="E48" s="338"/>
      <c r="F48" s="370"/>
      <c r="G48" s="338"/>
      <c r="H48" s="370"/>
      <c r="I48" s="338"/>
      <c r="J48" s="370"/>
      <c r="K48" s="338"/>
      <c r="L48" s="370"/>
      <c r="M48" s="338"/>
      <c r="N48" s="370"/>
      <c r="O48" s="338"/>
      <c r="P48" s="370"/>
      <c r="Q48" s="338"/>
      <c r="R48" s="370"/>
      <c r="S48" s="338"/>
      <c r="T48" s="370"/>
      <c r="U48" s="338"/>
      <c r="V48" s="370"/>
      <c r="W48" s="338"/>
      <c r="X48" s="370"/>
      <c r="Y48" s="518"/>
      <c r="Z48" s="524"/>
      <c r="AA48" s="328"/>
      <c r="AB48" s="304"/>
      <c r="AC48" s="370"/>
      <c r="AD48" s="338"/>
      <c r="AE48" s="324"/>
      <c r="AF48" s="370"/>
      <c r="AG48" s="370"/>
      <c r="AH48" s="1921"/>
      <c r="AI48" s="320"/>
      <c r="AJ48" s="1454"/>
      <c r="AK48" s="591"/>
    </row>
    <row r="49" spans="1:37" ht="15" customHeight="1">
      <c r="A49" s="497"/>
      <c r="B49" s="284" t="s">
        <v>52</v>
      </c>
      <c r="C49" s="285"/>
      <c r="D49" s="338"/>
      <c r="E49" s="338"/>
      <c r="F49" s="338"/>
      <c r="G49" s="338"/>
      <c r="H49" s="338"/>
      <c r="I49" s="338"/>
      <c r="J49" s="338"/>
      <c r="K49" s="338"/>
      <c r="L49" s="338"/>
      <c r="M49" s="338"/>
      <c r="N49" s="338"/>
      <c r="O49" s="338"/>
      <c r="P49" s="338"/>
      <c r="Q49" s="338"/>
      <c r="R49" s="338"/>
      <c r="S49" s="338"/>
      <c r="T49" s="338"/>
      <c r="U49" s="338"/>
      <c r="V49" s="338"/>
      <c r="W49" s="338"/>
      <c r="X49" s="338"/>
      <c r="Y49" s="518"/>
      <c r="Z49" s="518"/>
      <c r="AA49" s="518"/>
      <c r="AB49" s="304"/>
      <c r="AC49" s="338"/>
      <c r="AD49" s="338"/>
      <c r="AE49" s="324"/>
      <c r="AF49" s="338"/>
      <c r="AG49" s="338"/>
      <c r="AH49" s="1921"/>
      <c r="AI49" s="320"/>
      <c r="AJ49" s="1454"/>
      <c r="AK49" s="591"/>
    </row>
    <row r="50" spans="1:37" ht="15" customHeight="1">
      <c r="A50" s="497"/>
      <c r="B50" s="284"/>
      <c r="C50" s="285"/>
      <c r="D50" s="338"/>
      <c r="E50" s="338"/>
      <c r="F50" s="338"/>
      <c r="G50" s="338"/>
      <c r="H50" s="338"/>
      <c r="I50" s="338"/>
      <c r="J50" s="338"/>
      <c r="K50" s="338"/>
      <c r="L50" s="338"/>
      <c r="M50" s="338"/>
      <c r="N50" s="338"/>
      <c r="O50" s="338"/>
      <c r="P50" s="338"/>
      <c r="Q50" s="338"/>
      <c r="R50" s="338"/>
      <c r="S50" s="338"/>
      <c r="T50" s="338"/>
      <c r="U50" s="338"/>
      <c r="V50" s="338"/>
      <c r="W50" s="338"/>
      <c r="X50" s="338"/>
      <c r="Y50" s="518"/>
      <c r="Z50" s="518"/>
      <c r="AA50" s="518"/>
      <c r="AB50" s="304"/>
      <c r="AC50" s="338"/>
      <c r="AD50" s="338"/>
      <c r="AE50" s="324"/>
      <c r="AF50" s="338"/>
      <c r="AG50" s="338"/>
      <c r="AH50" s="1921"/>
      <c r="AI50" s="320"/>
      <c r="AJ50" s="1454"/>
      <c r="AK50" s="591"/>
    </row>
    <row r="51" spans="1:37" ht="15" customHeight="1">
      <c r="A51" s="497"/>
      <c r="B51" s="672" t="s">
        <v>196</v>
      </c>
      <c r="C51" s="390"/>
      <c r="D51" s="338">
        <v>1904.7</v>
      </c>
      <c r="E51" s="437"/>
      <c r="F51" s="354"/>
      <c r="G51" s="437"/>
      <c r="H51" s="354"/>
      <c r="I51" s="437"/>
      <c r="J51" s="354"/>
      <c r="K51" s="437"/>
      <c r="L51" s="338"/>
      <c r="M51" s="437"/>
      <c r="N51" s="338"/>
      <c r="O51" s="437"/>
      <c r="P51" s="338"/>
      <c r="Q51" s="437"/>
      <c r="R51" s="338"/>
      <c r="S51" s="437"/>
      <c r="T51" s="338"/>
      <c r="U51" s="437"/>
      <c r="V51" s="338"/>
      <c r="W51" s="437"/>
      <c r="X51" s="338"/>
      <c r="Y51" s="484"/>
      <c r="Z51" s="518"/>
      <c r="AA51" s="518"/>
      <c r="AB51" s="673"/>
      <c r="AC51" s="338">
        <f>ROUND(SUM(D51:Z51),1)</f>
        <v>1904.7</v>
      </c>
      <c r="AD51" s="437"/>
      <c r="AE51" s="1933"/>
      <c r="AF51" s="437">
        <v>2116.5</v>
      </c>
      <c r="AG51" s="437"/>
      <c r="AH51" s="1921"/>
      <c r="AI51" s="320">
        <f>ROUND(SUM(+AC51-AF51),1)</f>
        <v>-211.8</v>
      </c>
      <c r="AJ51" s="1454"/>
      <c r="AK51" s="591">
        <f>ROUND(SUM(+AI51/AF51),3)</f>
        <v>-0.1</v>
      </c>
    </row>
    <row r="52" spans="1:37" ht="15" customHeight="1">
      <c r="A52" s="497" t="s">
        <v>21</v>
      </c>
      <c r="B52" s="286" t="s">
        <v>197</v>
      </c>
      <c r="C52" s="285"/>
      <c r="D52" s="338">
        <v>-9</v>
      </c>
      <c r="E52" s="338"/>
      <c r="F52" s="338"/>
      <c r="G52" s="338"/>
      <c r="H52" s="338"/>
      <c r="I52" s="338"/>
      <c r="J52" s="354"/>
      <c r="K52" s="338"/>
      <c r="L52" s="338"/>
      <c r="M52" s="338"/>
      <c r="N52" s="338"/>
      <c r="O52" s="338"/>
      <c r="P52" s="338"/>
      <c r="Q52" s="338"/>
      <c r="R52" s="338"/>
      <c r="S52" s="338"/>
      <c r="T52" s="338"/>
      <c r="U52" s="338"/>
      <c r="V52" s="338"/>
      <c r="W52" s="338"/>
      <c r="X52" s="338"/>
      <c r="Y52" s="518"/>
      <c r="Z52" s="518"/>
      <c r="AA52" s="518"/>
      <c r="AB52" s="304"/>
      <c r="AC52" s="338">
        <f t="shared" ref="AC52:AC54" si="6">ROUND(SUM(D52:Z52),1)</f>
        <v>-9</v>
      </c>
      <c r="AD52" s="338"/>
      <c r="AE52" s="324"/>
      <c r="AF52" s="338">
        <v>-66.099999999999994</v>
      </c>
      <c r="AG52" s="338"/>
      <c r="AH52" s="1921"/>
      <c r="AI52" s="320">
        <f>ROUND(SUM(+AC52-AF52)*-1,1)</f>
        <v>-57.1</v>
      </c>
      <c r="AJ52" s="1454"/>
      <c r="AK52" s="664">
        <f>ROUND(SUM(+AI52/AF52)*-1,3)</f>
        <v>-0.86399999999999999</v>
      </c>
    </row>
    <row r="53" spans="1:37" ht="15" customHeight="1">
      <c r="A53" s="497"/>
      <c r="B53" s="286" t="s">
        <v>198</v>
      </c>
      <c r="C53" s="285"/>
      <c r="D53" s="1705">
        <v>0</v>
      </c>
      <c r="E53" s="338"/>
      <c r="F53" s="1705"/>
      <c r="G53" s="338"/>
      <c r="H53" s="1705"/>
      <c r="I53" s="338"/>
      <c r="J53" s="1705"/>
      <c r="K53" s="338"/>
      <c r="L53" s="1705"/>
      <c r="M53" s="338"/>
      <c r="N53" s="1705"/>
      <c r="O53" s="338"/>
      <c r="P53" s="1705"/>
      <c r="Q53" s="338"/>
      <c r="R53" s="1705"/>
      <c r="S53" s="338"/>
      <c r="T53" s="1705"/>
      <c r="U53" s="338"/>
      <c r="V53" s="1705"/>
      <c r="W53" s="338"/>
      <c r="X53" s="1705"/>
      <c r="Y53" s="518"/>
      <c r="Z53" s="528"/>
      <c r="AA53" s="518"/>
      <c r="AB53" s="304"/>
      <c r="AC53" s="338">
        <f t="shared" si="6"/>
        <v>0</v>
      </c>
      <c r="AD53" s="338"/>
      <c r="AE53" s="324"/>
      <c r="AF53" s="1705">
        <v>0</v>
      </c>
      <c r="AG53" s="338"/>
      <c r="AH53" s="1921"/>
      <c r="AI53" s="320">
        <v>0</v>
      </c>
      <c r="AJ53" s="1454"/>
      <c r="AK53" s="45">
        <f>ROUND(IF(AF53=0,0,AI53/(AF53)),3)</f>
        <v>0</v>
      </c>
    </row>
    <row r="54" spans="1:37" ht="15" customHeight="1">
      <c r="A54" s="497"/>
      <c r="B54" s="286" t="s">
        <v>199</v>
      </c>
      <c r="C54" s="285"/>
      <c r="D54" s="338">
        <v>-400.8</v>
      </c>
      <c r="E54" s="338"/>
      <c r="F54" s="338"/>
      <c r="G54" s="338"/>
      <c r="H54" s="338"/>
      <c r="I54" s="338"/>
      <c r="J54" s="354"/>
      <c r="K54" s="338"/>
      <c r="L54" s="338"/>
      <c r="M54" s="338"/>
      <c r="N54" s="338"/>
      <c r="O54" s="338"/>
      <c r="P54" s="338"/>
      <c r="Q54" s="338"/>
      <c r="R54" s="338"/>
      <c r="S54" s="338"/>
      <c r="T54" s="338"/>
      <c r="U54" s="338"/>
      <c r="V54" s="338"/>
      <c r="W54" s="338"/>
      <c r="X54" s="338"/>
      <c r="Y54" s="518"/>
      <c r="Z54" s="518"/>
      <c r="AA54" s="518"/>
      <c r="AB54" s="304"/>
      <c r="AC54" s="338">
        <f t="shared" si="6"/>
        <v>-400.8</v>
      </c>
      <c r="AD54" s="338"/>
      <c r="AE54" s="324"/>
      <c r="AF54" s="338">
        <v>-567.5</v>
      </c>
      <c r="AG54" s="338"/>
      <c r="AH54" s="1921"/>
      <c r="AI54" s="320">
        <f t="shared" ref="AI54" si="7">ROUND(SUM(+AC54-AF54)*-1,1)</f>
        <v>-166.7</v>
      </c>
      <c r="AJ54" s="1454"/>
      <c r="AK54" s="664">
        <f t="shared" ref="AK54" si="8">ROUND(SUM(+AI54/AF54)*-1,3)</f>
        <v>-0.29399999999999998</v>
      </c>
    </row>
    <row r="55" spans="1:37" ht="15" customHeight="1">
      <c r="A55" s="497"/>
      <c r="B55" s="391" t="s">
        <v>200</v>
      </c>
      <c r="C55" s="390"/>
      <c r="D55" s="338">
        <v>-524.70000000000005</v>
      </c>
      <c r="E55" s="437"/>
      <c r="F55" s="338"/>
      <c r="G55" s="437"/>
      <c r="H55" s="338"/>
      <c r="I55" s="437"/>
      <c r="J55" s="354"/>
      <c r="K55" s="437"/>
      <c r="L55" s="338"/>
      <c r="M55" s="437"/>
      <c r="N55" s="338"/>
      <c r="O55" s="437"/>
      <c r="P55" s="338"/>
      <c r="Q55" s="437"/>
      <c r="R55" s="338"/>
      <c r="S55" s="437"/>
      <c r="T55" s="338"/>
      <c r="U55" s="437"/>
      <c r="V55" s="338"/>
      <c r="W55" s="437"/>
      <c r="X55" s="338"/>
      <c r="Y55" s="484"/>
      <c r="Z55" s="518"/>
      <c r="AA55" s="670"/>
      <c r="AB55" s="396"/>
      <c r="AC55" s="338">
        <f>ROUND(SUM(D55:Z55),1)</f>
        <v>-524.70000000000005</v>
      </c>
      <c r="AD55" s="437"/>
      <c r="AE55" s="1933"/>
      <c r="AF55" s="437">
        <v>-359.4</v>
      </c>
      <c r="AG55" s="339"/>
      <c r="AH55" s="1921"/>
      <c r="AI55" s="1923">
        <f>ROUND(SUM(+AC55-AF55)*-1,1)</f>
        <v>165.3</v>
      </c>
      <c r="AJ55" s="1454"/>
      <c r="AK55" s="674">
        <f>ROUND(SUM(+AI55/AF55)*-1,3)</f>
        <v>0.46</v>
      </c>
    </row>
    <row r="56" spans="1:37" ht="5.0999999999999996" customHeight="1">
      <c r="A56" s="497"/>
      <c r="B56" s="391"/>
      <c r="C56" s="390"/>
      <c r="D56" s="463"/>
      <c r="E56" s="437"/>
      <c r="F56" s="463"/>
      <c r="G56" s="437"/>
      <c r="H56" s="463" t="s">
        <v>21</v>
      </c>
      <c r="I56" s="437"/>
      <c r="J56" s="463"/>
      <c r="K56" s="437"/>
      <c r="L56" s="463"/>
      <c r="M56" s="437"/>
      <c r="N56" s="463"/>
      <c r="O56" s="437"/>
      <c r="P56" s="463"/>
      <c r="Q56" s="437"/>
      <c r="R56" s="463"/>
      <c r="S56" s="437"/>
      <c r="T56" s="463"/>
      <c r="U56" s="437"/>
      <c r="V56" s="463"/>
      <c r="W56" s="437"/>
      <c r="X56" s="463"/>
      <c r="Y56" s="484"/>
      <c r="Z56" s="655"/>
      <c r="AA56" s="436"/>
      <c r="AB56" s="673"/>
      <c r="AC56" s="463"/>
      <c r="AD56" s="437"/>
      <c r="AE56" s="1933"/>
      <c r="AF56" s="463"/>
      <c r="AG56" s="339"/>
      <c r="AH56" s="1921"/>
      <c r="AI56" s="320"/>
      <c r="AJ56" s="1454"/>
      <c r="AK56" s="591"/>
    </row>
    <row r="57" spans="1:37" ht="15" customHeight="1">
      <c r="A57" s="497"/>
      <c r="B57" s="284" t="s">
        <v>201</v>
      </c>
      <c r="C57" s="285"/>
      <c r="D57" s="338"/>
      <c r="E57" s="338"/>
      <c r="F57" s="338"/>
      <c r="G57" s="338"/>
      <c r="H57" s="338"/>
      <c r="I57" s="338"/>
      <c r="J57" s="338"/>
      <c r="K57" s="338"/>
      <c r="L57" s="338"/>
      <c r="M57" s="338"/>
      <c r="N57" s="338"/>
      <c r="O57" s="338"/>
      <c r="P57" s="338"/>
      <c r="Q57" s="338"/>
      <c r="R57" s="338"/>
      <c r="S57" s="338"/>
      <c r="T57" s="338"/>
      <c r="U57" s="338"/>
      <c r="V57" s="338"/>
      <c r="W57" s="338"/>
      <c r="X57" s="338"/>
      <c r="Y57" s="518"/>
      <c r="Z57" s="518"/>
      <c r="AA57" s="518"/>
      <c r="AB57" s="304"/>
      <c r="AC57" s="338"/>
      <c r="AD57" s="338"/>
      <c r="AE57" s="324"/>
      <c r="AF57" s="338"/>
      <c r="AG57" s="338"/>
      <c r="AH57" s="1921"/>
      <c r="AI57" s="320"/>
      <c r="AJ57" s="1454"/>
      <c r="AK57" s="591"/>
    </row>
    <row r="58" spans="1:37" ht="15" customHeight="1">
      <c r="A58" s="497"/>
      <c r="B58" s="284" t="s">
        <v>202</v>
      </c>
      <c r="C58" s="285"/>
      <c r="D58" s="334">
        <f>ROUND(SUM(D51:D56),1)</f>
        <v>970.2</v>
      </c>
      <c r="E58" s="334"/>
      <c r="F58" s="334">
        <f>ROUND(SUM(F51:F56),1)</f>
        <v>0</v>
      </c>
      <c r="G58" s="334"/>
      <c r="H58" s="334">
        <f>ROUND(SUM(H51:H56),1)</f>
        <v>0</v>
      </c>
      <c r="I58" s="334"/>
      <c r="J58" s="334">
        <f>ROUND(SUM(J51:J55),1)</f>
        <v>0</v>
      </c>
      <c r="K58" s="334"/>
      <c r="L58" s="334">
        <f>ROUND(SUM(L51:L55),1)</f>
        <v>0</v>
      </c>
      <c r="M58" s="334"/>
      <c r="N58" s="334">
        <f>ROUND(SUM(N51:N55),1)</f>
        <v>0</v>
      </c>
      <c r="O58" s="334"/>
      <c r="P58" s="334">
        <f>ROUND(SUM(P51:P55),1)</f>
        <v>0</v>
      </c>
      <c r="Q58" s="334"/>
      <c r="R58" s="334">
        <f>ROUND(SUM(R51:R55),1)</f>
        <v>0</v>
      </c>
      <c r="S58" s="334"/>
      <c r="T58" s="334">
        <f>ROUND(SUM(T51:T55),1)</f>
        <v>0</v>
      </c>
      <c r="U58" s="334"/>
      <c r="V58" s="334">
        <f>ROUND(SUM(V51:V55),1)</f>
        <v>0</v>
      </c>
      <c r="W58" s="334"/>
      <c r="X58" s="334">
        <f>ROUND(SUM(X51:X55),1)</f>
        <v>0</v>
      </c>
      <c r="Y58" s="581"/>
      <c r="Z58" s="334">
        <f>ROUND(SUM(Z51:Z55),1)</f>
        <v>0</v>
      </c>
      <c r="AA58" s="656"/>
      <c r="AB58" s="657"/>
      <c r="AC58" s="334">
        <f>ROUND(SUM(AC51:AC55),1)</f>
        <v>970.2</v>
      </c>
      <c r="AD58" s="334"/>
      <c r="AE58" s="336"/>
      <c r="AF58" s="334">
        <f>ROUND(SUM(AF51:AF55),1)</f>
        <v>1123.5</v>
      </c>
      <c r="AG58" s="353"/>
      <c r="AH58" s="1924"/>
      <c r="AI58" s="1925">
        <f>ROUND(SUM(+AC58-AF58),1)</f>
        <v>-153.30000000000001</v>
      </c>
      <c r="AJ58" s="353"/>
      <c r="AK58" s="660">
        <f>ROUND(SUM(+AI58/AF58),3)</f>
        <v>-0.13600000000000001</v>
      </c>
    </row>
    <row r="59" spans="1:37" ht="15" customHeight="1">
      <c r="A59" s="497"/>
      <c r="B59" s="286"/>
      <c r="C59" s="285"/>
      <c r="D59" s="370"/>
      <c r="E59" s="338"/>
      <c r="F59" s="370"/>
      <c r="G59" s="338"/>
      <c r="H59" s="370"/>
      <c r="I59" s="338"/>
      <c r="J59" s="370"/>
      <c r="K59" s="338"/>
      <c r="L59" s="370"/>
      <c r="M59" s="338"/>
      <c r="N59" s="370"/>
      <c r="O59" s="338"/>
      <c r="P59" s="370"/>
      <c r="Q59" s="338"/>
      <c r="R59" s="370"/>
      <c r="S59" s="338"/>
      <c r="T59" s="370"/>
      <c r="U59" s="338"/>
      <c r="V59" s="370"/>
      <c r="W59" s="338"/>
      <c r="X59" s="370"/>
      <c r="Y59" s="518"/>
      <c r="Z59" s="524"/>
      <c r="AA59" s="328"/>
      <c r="AB59" s="304"/>
      <c r="AC59" s="370"/>
      <c r="AD59" s="338"/>
      <c r="AE59" s="324"/>
      <c r="AF59" s="370"/>
      <c r="AG59" s="321"/>
      <c r="AH59" s="1921"/>
      <c r="AI59" s="1934"/>
      <c r="AJ59" s="1935"/>
    </row>
    <row r="60" spans="1:37" ht="15" customHeight="1">
      <c r="A60" s="497"/>
      <c r="B60" s="284" t="s">
        <v>203</v>
      </c>
      <c r="C60" s="285"/>
      <c r="D60" s="338"/>
      <c r="E60" s="338"/>
      <c r="F60" s="338"/>
      <c r="G60" s="338"/>
      <c r="H60" s="338"/>
      <c r="I60" s="338"/>
      <c r="J60" s="338"/>
      <c r="K60" s="338"/>
      <c r="L60" s="338"/>
      <c r="M60" s="338"/>
      <c r="N60" s="338"/>
      <c r="O60" s="338"/>
      <c r="P60" s="338"/>
      <c r="Q60" s="338"/>
      <c r="R60" s="338"/>
      <c r="S60" s="338"/>
      <c r="T60" s="338"/>
      <c r="U60" s="338"/>
      <c r="V60" s="338"/>
      <c r="W60" s="338"/>
      <c r="X60" s="338"/>
      <c r="Y60" s="518"/>
      <c r="Z60" s="518"/>
      <c r="AA60" s="518"/>
      <c r="AB60" s="304"/>
      <c r="AC60" s="338"/>
      <c r="AD60" s="338"/>
      <c r="AE60" s="324"/>
      <c r="AF60" s="338"/>
      <c r="AG60" s="338"/>
      <c r="AH60" s="1921"/>
      <c r="AI60" s="1934"/>
      <c r="AJ60" s="1935"/>
    </row>
    <row r="61" spans="1:37" ht="15" customHeight="1">
      <c r="A61" s="497"/>
      <c r="B61" s="284" t="s">
        <v>204</v>
      </c>
      <c r="C61" s="285"/>
      <c r="D61" s="338"/>
      <c r="E61" s="338"/>
      <c r="F61" s="338"/>
      <c r="G61" s="338"/>
      <c r="H61" s="338"/>
      <c r="I61" s="338"/>
      <c r="J61" s="338"/>
      <c r="K61" s="338"/>
      <c r="L61" s="338"/>
      <c r="M61" s="338"/>
      <c r="N61" s="338"/>
      <c r="O61" s="338"/>
      <c r="P61" s="338"/>
      <c r="Q61" s="338"/>
      <c r="R61" s="338"/>
      <c r="S61" s="338"/>
      <c r="T61" s="338"/>
      <c r="U61" s="338"/>
      <c r="V61" s="338"/>
      <c r="W61" s="338"/>
      <c r="X61" s="338"/>
      <c r="Y61" s="518"/>
      <c r="Z61" s="518"/>
      <c r="AA61" s="518"/>
      <c r="AB61" s="304"/>
      <c r="AC61" s="338"/>
      <c r="AD61" s="338"/>
      <c r="AE61" s="324"/>
      <c r="AF61" s="338"/>
      <c r="AG61" s="338"/>
      <c r="AH61" s="1921"/>
      <c r="AI61" s="1934"/>
      <c r="AJ61" s="1935"/>
    </row>
    <row r="62" spans="1:37" ht="15" customHeight="1">
      <c r="A62" s="497"/>
      <c r="B62" s="284" t="s">
        <v>205</v>
      </c>
      <c r="C62" s="285"/>
      <c r="D62" s="334">
        <f>ROUND(SUM(D47+D58),1)</f>
        <v>3297.5</v>
      </c>
      <c r="E62" s="334"/>
      <c r="F62" s="334">
        <f>ROUND(SUM(F47+F58),1)</f>
        <v>0</v>
      </c>
      <c r="G62" s="334"/>
      <c r="H62" s="334">
        <f>ROUND(SUM(H47+H58),1)</f>
        <v>0</v>
      </c>
      <c r="I62" s="334"/>
      <c r="J62" s="334">
        <f>ROUND(SUM(J47+J58),1)</f>
        <v>0</v>
      </c>
      <c r="K62" s="334"/>
      <c r="L62" s="334">
        <f>ROUND(SUM(L47+L58),1)</f>
        <v>0</v>
      </c>
      <c r="M62" s="334"/>
      <c r="N62" s="334">
        <f>ROUND(SUM(N47+N58),1)</f>
        <v>0</v>
      </c>
      <c r="O62" s="334"/>
      <c r="P62" s="334">
        <f>ROUND(SUM(P47+P58),1)</f>
        <v>0</v>
      </c>
      <c r="Q62" s="334"/>
      <c r="R62" s="334">
        <f>ROUND(SUM(R47+R58),1)</f>
        <v>0</v>
      </c>
      <c r="S62" s="338"/>
      <c r="T62" s="334">
        <f>ROUND(SUM(T47+T58),1)</f>
        <v>0</v>
      </c>
      <c r="U62" s="338"/>
      <c r="V62" s="334">
        <f>ROUND(SUM(V47+V58),1)</f>
        <v>0</v>
      </c>
      <c r="W62" s="338"/>
      <c r="X62" s="334">
        <f>ROUND(SUM(X47+X58),1)</f>
        <v>0</v>
      </c>
      <c r="Y62" s="518"/>
      <c r="Z62" s="351">
        <f>ROUND(SUM(Z47+Z58),1)</f>
        <v>0</v>
      </c>
      <c r="AA62" s="328"/>
      <c r="AB62" s="304"/>
      <c r="AC62" s="334">
        <f>ROUND(SUM(AC47+AC58),1)</f>
        <v>3297.5</v>
      </c>
      <c r="AD62" s="334"/>
      <c r="AE62" s="336"/>
      <c r="AF62" s="334">
        <f>ROUND(SUM(AF47+AF58),1)</f>
        <v>4768.7</v>
      </c>
      <c r="AG62" s="353"/>
      <c r="AH62" s="1924"/>
      <c r="AI62" s="1925">
        <f>ROUND(SUM(+AC62-AF62),1)</f>
        <v>-1471.2</v>
      </c>
      <c r="AJ62" s="1936"/>
      <c r="AK62" s="660">
        <f>ROUND(SUM(AI62/AF62),3)</f>
        <v>-0.309</v>
      </c>
    </row>
    <row r="63" spans="1:37" ht="3.95" customHeight="1">
      <c r="A63" s="497"/>
      <c r="B63" s="286"/>
      <c r="C63" s="285"/>
      <c r="D63" s="524"/>
      <c r="E63" s="286"/>
      <c r="F63" s="643"/>
      <c r="G63" s="286"/>
      <c r="H63" s="302"/>
      <c r="I63" s="286"/>
      <c r="J63" s="302"/>
      <c r="K63" s="286"/>
      <c r="L63" s="302"/>
      <c r="M63" s="286"/>
      <c r="N63" s="302"/>
      <c r="O63" s="286"/>
      <c r="P63" s="302"/>
      <c r="Q63" s="286"/>
      <c r="R63" s="302"/>
      <c r="S63" s="286"/>
      <c r="T63" s="302"/>
      <c r="U63" s="286"/>
      <c r="V63" s="302"/>
      <c r="W63" s="286"/>
      <c r="X63" s="302"/>
      <c r="Y63" s="286"/>
      <c r="Z63" s="292"/>
      <c r="AA63" s="292"/>
      <c r="AB63" s="304"/>
      <c r="AC63" s="370"/>
      <c r="AD63" s="338"/>
      <c r="AE63" s="324"/>
      <c r="AF63" s="370"/>
      <c r="AG63" s="321"/>
      <c r="AH63" s="1921"/>
      <c r="AI63" s="370"/>
      <c r="AJ63" s="1935"/>
      <c r="AK63" s="676"/>
    </row>
    <row r="64" spans="1:37" ht="15" customHeight="1" thickBot="1">
      <c r="A64" s="497"/>
      <c r="B64" s="677" t="s">
        <v>171</v>
      </c>
      <c r="C64" s="390"/>
      <c r="D64" s="678">
        <f>ROUND(SUM(D14+D62),1)</f>
        <v>5532.7</v>
      </c>
      <c r="E64" s="679"/>
      <c r="F64" s="678">
        <f>ROUND(SUM(F14+F62),1)</f>
        <v>0</v>
      </c>
      <c r="G64" s="680"/>
      <c r="H64" s="678">
        <f>ROUND(SUM(H14+H62),1)</f>
        <v>0</v>
      </c>
      <c r="I64" s="680"/>
      <c r="J64" s="678">
        <f>ROUND(SUM(J14+J62),1)</f>
        <v>0</v>
      </c>
      <c r="K64" s="680"/>
      <c r="L64" s="678">
        <f>ROUND(SUM(L14+L62),1)</f>
        <v>0</v>
      </c>
      <c r="M64" s="680"/>
      <c r="N64" s="678">
        <f>ROUND(SUM(N14+N62),1)</f>
        <v>0</v>
      </c>
      <c r="O64" s="680"/>
      <c r="P64" s="678">
        <f>ROUND(SUM(P14+P62),1)</f>
        <v>0</v>
      </c>
      <c r="Q64" s="680"/>
      <c r="R64" s="678">
        <f>ROUND(SUM(R14+R62),1)</f>
        <v>0</v>
      </c>
      <c r="S64" s="680"/>
      <c r="T64" s="678">
        <f>ROUND(SUM(T14+T62),1)</f>
        <v>0</v>
      </c>
      <c r="U64" s="680"/>
      <c r="V64" s="678">
        <f>ROUND(SUM(V14+V62),1)</f>
        <v>0</v>
      </c>
      <c r="W64" s="680"/>
      <c r="X64" s="678">
        <f>ROUND(SUM(X14+X62),1)</f>
        <v>0</v>
      </c>
      <c r="Y64" s="680"/>
      <c r="Z64" s="678">
        <f>ROUND(SUM(Z14+Z62),1)</f>
        <v>0</v>
      </c>
      <c r="AA64" s="679"/>
      <c r="AB64" s="681"/>
      <c r="AC64" s="678">
        <f>ROUND(SUM(AC14+AC62),1)</f>
        <v>5532.7</v>
      </c>
      <c r="AD64" s="430"/>
      <c r="AE64" s="1937"/>
      <c r="AF64" s="678">
        <f>ROUND(SUM(AF14+AF62),1)</f>
        <v>6378.7</v>
      </c>
      <c r="AG64" s="539"/>
      <c r="AH64" s="647"/>
      <c r="AI64" s="2575">
        <f>ROUND(SUM(+AC64-AF64),1)</f>
        <v>-846</v>
      </c>
      <c r="AJ64" s="1936"/>
      <c r="AK64" s="682">
        <f>ROUND(SUM(+AI64/AF64),3)</f>
        <v>-0.13300000000000001</v>
      </c>
    </row>
    <row r="65" spans="1:37" ht="15" customHeight="1" thickTop="1">
      <c r="A65" s="497"/>
      <c r="B65" s="286"/>
      <c r="C65" s="285"/>
      <c r="D65" s="292"/>
      <c r="E65" s="291"/>
      <c r="F65" s="683"/>
      <c r="G65" s="291"/>
      <c r="H65" s="292"/>
      <c r="I65" s="291"/>
      <c r="J65" s="292"/>
      <c r="K65" s="291"/>
      <c r="L65" s="292"/>
      <c r="M65" s="291"/>
      <c r="N65" s="292"/>
      <c r="O65" s="291"/>
      <c r="P65" s="292"/>
      <c r="Q65" s="291"/>
      <c r="R65" s="292"/>
      <c r="S65" s="291"/>
      <c r="T65" s="292"/>
      <c r="U65" s="291"/>
      <c r="V65" s="292"/>
      <c r="W65" s="291"/>
      <c r="X65" s="292"/>
      <c r="Y65" s="291"/>
      <c r="Z65" s="292"/>
      <c r="AA65" s="292"/>
      <c r="AB65" s="291"/>
      <c r="AC65" s="321"/>
      <c r="AD65" s="321"/>
      <c r="AE65" s="321"/>
      <c r="AF65" s="321"/>
      <c r="AG65" s="321"/>
      <c r="AH65" s="1938"/>
      <c r="AI65" s="1934"/>
      <c r="AJ65" s="1935"/>
    </row>
    <row r="66" spans="1:37" ht="15" customHeight="1">
      <c r="A66" s="497"/>
      <c r="B66" s="286" t="s">
        <v>21</v>
      </c>
      <c r="C66" s="285"/>
      <c r="D66" s="292"/>
      <c r="E66" s="286"/>
      <c r="F66" s="683"/>
      <c r="G66" s="286"/>
      <c r="H66" s="292"/>
      <c r="I66" s="286"/>
      <c r="J66" s="292"/>
      <c r="K66" s="286"/>
      <c r="L66" s="292"/>
      <c r="M66" s="286"/>
      <c r="N66" s="292"/>
      <c r="O66" s="286"/>
      <c r="P66" s="292"/>
      <c r="Q66" s="286"/>
      <c r="R66" s="292"/>
      <c r="S66" s="286"/>
      <c r="T66" s="292"/>
      <c r="U66" s="286"/>
      <c r="V66" s="292"/>
      <c r="W66" s="286"/>
      <c r="X66" s="292"/>
      <c r="Y66" s="286"/>
      <c r="Z66" s="292"/>
      <c r="AA66" s="292"/>
      <c r="AB66" s="286"/>
      <c r="AC66" s="321"/>
      <c r="AD66" s="338"/>
      <c r="AE66" s="338"/>
      <c r="AF66" s="321"/>
      <c r="AG66" s="321"/>
      <c r="AH66" s="1939"/>
      <c r="AI66" s="1934"/>
      <c r="AJ66" s="1935"/>
    </row>
    <row r="67" spans="1:37" ht="15" customHeight="1">
      <c r="A67" s="497"/>
      <c r="B67" s="286"/>
      <c r="C67" s="285"/>
      <c r="D67" s="292"/>
      <c r="E67" s="286"/>
      <c r="F67" s="683"/>
      <c r="G67" s="286"/>
      <c r="H67" s="292"/>
      <c r="I67" s="286"/>
      <c r="J67" s="292"/>
      <c r="K67" s="286"/>
      <c r="L67" s="292"/>
      <c r="M67" s="286"/>
      <c r="N67" s="292"/>
      <c r="O67" s="286"/>
      <c r="P67" s="292"/>
      <c r="Q67" s="286"/>
      <c r="R67" s="292"/>
      <c r="S67" s="286"/>
      <c r="T67" s="292"/>
      <c r="U67" s="286"/>
      <c r="V67" s="292"/>
      <c r="W67" s="286"/>
      <c r="X67" s="292"/>
      <c r="Y67" s="286"/>
      <c r="Z67" s="292"/>
      <c r="AA67" s="292"/>
      <c r="AB67" s="286"/>
      <c r="AC67" s="321"/>
      <c r="AD67" s="338"/>
      <c r="AE67" s="338"/>
      <c r="AF67" s="321"/>
      <c r="AG67" s="321"/>
      <c r="AH67" s="1939"/>
      <c r="AI67" s="1934"/>
      <c r="AJ67" s="1935"/>
    </row>
    <row r="68" spans="1:37" ht="15" customHeight="1">
      <c r="A68" s="632"/>
      <c r="B68" s="515"/>
      <c r="C68" s="684"/>
      <c r="D68" s="684"/>
      <c r="E68" s="685"/>
      <c r="F68" s="685"/>
      <c r="G68" s="685"/>
      <c r="H68" s="285"/>
      <c r="I68" s="285"/>
      <c r="J68" s="285"/>
      <c r="K68" s="285"/>
      <c r="L68" s="285"/>
      <c r="M68" s="285"/>
      <c r="N68" s="285"/>
      <c r="O68" s="285"/>
      <c r="P68" s="285"/>
      <c r="Q68" s="285"/>
      <c r="R68" s="285"/>
      <c r="S68" s="285"/>
      <c r="T68" s="285"/>
      <c r="U68" s="285"/>
      <c r="V68" s="285"/>
      <c r="W68" s="285"/>
      <c r="X68" s="285"/>
      <c r="Y68" s="285"/>
      <c r="Z68" s="285"/>
      <c r="AA68" s="285"/>
      <c r="AB68" s="285"/>
      <c r="AC68" s="338"/>
      <c r="AD68" s="338"/>
      <c r="AE68" s="338"/>
      <c r="AF68" s="338"/>
      <c r="AG68" s="338"/>
      <c r="AH68" s="1940"/>
      <c r="AI68" s="338"/>
      <c r="AJ68" s="321"/>
      <c r="AK68" s="687"/>
    </row>
    <row r="69" spans="1:37" ht="14.1" customHeight="1">
      <c r="A69" s="632"/>
      <c r="B69" s="515"/>
      <c r="C69" s="684"/>
      <c r="D69" s="684"/>
      <c r="E69" s="685"/>
      <c r="F69" s="685"/>
      <c r="G69" s="685"/>
      <c r="H69" s="285"/>
      <c r="I69" s="285"/>
      <c r="J69" s="285"/>
      <c r="K69" s="285"/>
      <c r="L69" s="285"/>
      <c r="M69" s="285"/>
      <c r="N69" s="285"/>
      <c r="O69" s="285"/>
      <c r="P69" s="285"/>
      <c r="Q69" s="285"/>
      <c r="R69" s="285"/>
      <c r="S69" s="285"/>
      <c r="T69" s="285"/>
      <c r="U69" s="285"/>
      <c r="V69" s="285"/>
      <c r="W69" s="285"/>
      <c r="X69" s="285"/>
      <c r="Y69" s="285"/>
      <c r="Z69" s="285"/>
      <c r="AA69" s="285"/>
      <c r="AB69" s="285"/>
      <c r="AC69" s="338"/>
      <c r="AD69" s="338"/>
      <c r="AE69" s="338"/>
      <c r="AF69" s="338"/>
      <c r="AG69" s="338"/>
      <c r="AH69" s="1940"/>
      <c r="AI69" s="338"/>
      <c r="AJ69" s="321"/>
      <c r="AK69" s="687"/>
    </row>
    <row r="70" spans="1:37" ht="15" customHeight="1">
      <c r="A70" s="632"/>
      <c r="B70" s="515"/>
      <c r="C70" s="684"/>
      <c r="D70" s="684"/>
      <c r="E70" s="685"/>
      <c r="F70" s="685"/>
      <c r="G70" s="685"/>
      <c r="H70" s="285"/>
      <c r="I70" s="285"/>
      <c r="J70" s="285"/>
      <c r="K70" s="285"/>
      <c r="L70" s="285"/>
      <c r="M70" s="285"/>
      <c r="N70" s="285"/>
      <c r="O70" s="285"/>
      <c r="P70" s="285"/>
      <c r="Q70" s="285"/>
      <c r="R70" s="285"/>
      <c r="S70" s="285"/>
      <c r="T70" s="285"/>
      <c r="U70" s="285"/>
      <c r="V70" s="285"/>
      <c r="W70" s="285"/>
      <c r="X70" s="285"/>
      <c r="Y70" s="285"/>
      <c r="Z70" s="285"/>
      <c r="AA70" s="285"/>
      <c r="AB70" s="285"/>
      <c r="AC70" s="338"/>
      <c r="AD70" s="338"/>
      <c r="AE70" s="338"/>
      <c r="AF70" s="338"/>
      <c r="AG70" s="338"/>
      <c r="AH70" s="1940"/>
      <c r="AI70" s="338"/>
      <c r="AJ70" s="321"/>
      <c r="AK70" s="687"/>
    </row>
    <row r="71" spans="1:37" ht="15.75" customHeight="1">
      <c r="A71" s="632"/>
      <c r="B71" s="515"/>
      <c r="C71" s="684"/>
      <c r="D71" s="684"/>
      <c r="E71" s="685"/>
      <c r="F71" s="685"/>
      <c r="G71" s="685"/>
      <c r="H71" s="285"/>
      <c r="I71" s="285"/>
      <c r="J71" s="285"/>
      <c r="K71" s="285"/>
      <c r="L71" s="285"/>
      <c r="M71" s="285"/>
      <c r="N71" s="285"/>
      <c r="O71" s="285"/>
      <c r="P71" s="285"/>
      <c r="Q71" s="285"/>
      <c r="R71" s="285"/>
      <c r="S71" s="285"/>
      <c r="T71" s="285"/>
      <c r="U71" s="285"/>
      <c r="V71" s="285"/>
      <c r="W71" s="285"/>
      <c r="X71" s="285"/>
      <c r="Y71" s="285"/>
      <c r="Z71" s="285"/>
      <c r="AA71" s="285"/>
      <c r="AB71" s="285"/>
      <c r="AC71" s="338"/>
      <c r="AD71" s="338"/>
      <c r="AE71" s="338"/>
      <c r="AF71" s="338"/>
      <c r="AG71" s="338"/>
      <c r="AH71" s="1940"/>
      <c r="AI71" s="338"/>
      <c r="AJ71" s="321"/>
      <c r="AK71" s="687"/>
    </row>
    <row r="72" spans="1:37" ht="14.25" customHeight="1">
      <c r="A72" s="632"/>
      <c r="B72" s="515"/>
      <c r="C72" s="684"/>
      <c r="D72" s="684"/>
      <c r="E72" s="685"/>
      <c r="F72" s="685"/>
      <c r="G72" s="685"/>
      <c r="H72" s="285"/>
      <c r="I72" s="285"/>
      <c r="J72" s="285"/>
      <c r="K72" s="285"/>
      <c r="L72" s="285"/>
      <c r="M72" s="285"/>
      <c r="N72" s="285"/>
      <c r="O72" s="285"/>
      <c r="P72" s="285"/>
      <c r="Q72" s="285"/>
      <c r="R72" s="285"/>
      <c r="S72" s="285"/>
      <c r="T72" s="285"/>
      <c r="U72" s="285"/>
      <c r="V72" s="285"/>
      <c r="W72" s="285"/>
      <c r="X72" s="285"/>
      <c r="Y72" s="285"/>
      <c r="Z72" s="285"/>
      <c r="AA72" s="285"/>
      <c r="AB72" s="285"/>
      <c r="AC72" s="338"/>
      <c r="AD72" s="338"/>
      <c r="AE72" s="338"/>
      <c r="AF72" s="338"/>
      <c r="AG72" s="338"/>
      <c r="AH72" s="1940"/>
      <c r="AI72" s="338"/>
      <c r="AJ72" s="321"/>
      <c r="AK72" s="687"/>
    </row>
    <row r="73" spans="1:37" ht="14.25" customHeight="1">
      <c r="A73" s="632"/>
      <c r="B73" s="515"/>
      <c r="C73" s="684"/>
      <c r="D73" s="684"/>
      <c r="E73" s="685"/>
      <c r="F73" s="685"/>
      <c r="G73" s="685"/>
      <c r="H73" s="285"/>
      <c r="I73" s="285"/>
      <c r="J73" s="285"/>
      <c r="K73" s="285"/>
      <c r="L73" s="285"/>
      <c r="M73" s="285"/>
      <c r="N73" s="285"/>
      <c r="O73" s="285"/>
      <c r="P73" s="285"/>
      <c r="Q73" s="285"/>
      <c r="R73" s="285"/>
      <c r="S73" s="285"/>
      <c r="T73" s="285"/>
      <c r="U73" s="285"/>
      <c r="V73" s="285"/>
      <c r="W73" s="285"/>
      <c r="X73" s="285"/>
      <c r="Y73" s="285"/>
      <c r="Z73" s="285"/>
      <c r="AA73" s="285"/>
      <c r="AB73" s="285"/>
      <c r="AC73" s="338"/>
      <c r="AD73" s="338"/>
      <c r="AE73" s="338"/>
      <c r="AF73" s="338"/>
      <c r="AG73" s="338"/>
      <c r="AH73" s="1940"/>
      <c r="AI73" s="338"/>
      <c r="AJ73" s="321"/>
      <c r="AK73" s="687"/>
    </row>
    <row r="74" spans="1:37" ht="14.25" customHeight="1">
      <c r="A74" s="632"/>
      <c r="B74" s="515"/>
      <c r="C74" s="684"/>
      <c r="D74" s="684"/>
      <c r="E74" s="685"/>
      <c r="F74" s="685"/>
      <c r="G74" s="685"/>
      <c r="H74" s="285"/>
      <c r="I74" s="285"/>
      <c r="J74" s="285"/>
      <c r="K74" s="285"/>
      <c r="L74" s="285"/>
      <c r="M74" s="285"/>
      <c r="N74" s="285"/>
      <c r="O74" s="285"/>
      <c r="P74" s="285"/>
      <c r="Q74" s="285"/>
      <c r="R74" s="285"/>
      <c r="S74" s="285"/>
      <c r="T74" s="285"/>
      <c r="U74" s="285"/>
      <c r="V74" s="285"/>
      <c r="W74" s="285"/>
      <c r="X74" s="285"/>
      <c r="Y74" s="285"/>
      <c r="Z74" s="285"/>
      <c r="AA74" s="285"/>
      <c r="AB74" s="285"/>
      <c r="AC74" s="338"/>
      <c r="AD74" s="338"/>
      <c r="AE74" s="338"/>
      <c r="AF74" s="338"/>
      <c r="AG74" s="338"/>
      <c r="AH74" s="1940"/>
      <c r="AI74" s="338"/>
      <c r="AJ74" s="321"/>
      <c r="AK74" s="687"/>
    </row>
    <row r="75" spans="1:37" ht="14.25" customHeight="1">
      <c r="A75" s="632"/>
      <c r="B75" s="515"/>
      <c r="C75" s="684"/>
      <c r="D75" s="684"/>
      <c r="E75" s="685"/>
      <c r="F75" s="685"/>
      <c r="G75" s="685"/>
      <c r="H75" s="285"/>
      <c r="I75" s="285"/>
      <c r="J75" s="285"/>
      <c r="K75" s="285"/>
      <c r="L75" s="285"/>
      <c r="M75" s="285"/>
      <c r="N75" s="285"/>
      <c r="O75" s="285"/>
      <c r="P75" s="285"/>
      <c r="Q75" s="285"/>
      <c r="R75" s="285"/>
      <c r="S75" s="285"/>
      <c r="T75" s="285"/>
      <c r="U75" s="285"/>
      <c r="V75" s="285"/>
      <c r="W75" s="285"/>
      <c r="X75" s="285"/>
      <c r="Y75" s="285"/>
      <c r="Z75" s="285"/>
      <c r="AA75" s="285"/>
      <c r="AB75" s="285"/>
      <c r="AC75" s="338"/>
      <c r="AD75" s="338"/>
      <c r="AE75" s="338"/>
      <c r="AF75" s="338"/>
      <c r="AG75" s="338"/>
      <c r="AH75" s="1940"/>
      <c r="AI75" s="338"/>
      <c r="AJ75" s="321"/>
      <c r="AK75" s="687"/>
    </row>
    <row r="76" spans="1:37" ht="14.25" customHeight="1">
      <c r="A76" s="632"/>
      <c r="B76" s="515"/>
      <c r="C76" s="684"/>
      <c r="D76" s="684"/>
      <c r="E76" s="685"/>
      <c r="F76" s="685"/>
      <c r="G76" s="685"/>
      <c r="H76" s="285"/>
      <c r="I76" s="285"/>
      <c r="J76" s="285"/>
      <c r="K76" s="285"/>
      <c r="L76" s="285"/>
      <c r="M76" s="285"/>
      <c r="N76" s="285"/>
      <c r="O76" s="285"/>
      <c r="P76" s="285"/>
      <c r="Q76" s="285"/>
      <c r="R76" s="285"/>
      <c r="S76" s="285"/>
      <c r="T76" s="285"/>
      <c r="U76" s="285"/>
      <c r="V76" s="285"/>
      <c r="W76" s="285"/>
      <c r="X76" s="285"/>
      <c r="Y76" s="285"/>
      <c r="Z76" s="285"/>
      <c r="AA76" s="285"/>
      <c r="AB76" s="285"/>
      <c r="AC76" s="338"/>
      <c r="AD76" s="338"/>
      <c r="AE76" s="338"/>
      <c r="AF76" s="338"/>
      <c r="AG76" s="338"/>
      <c r="AH76" s="1940"/>
      <c r="AI76" s="338"/>
      <c r="AJ76" s="321"/>
      <c r="AK76" s="687"/>
    </row>
    <row r="77" spans="1:37" ht="14.25" customHeight="1">
      <c r="A77" s="632"/>
      <c r="B77" s="515"/>
      <c r="C77" s="684"/>
      <c r="D77" s="684"/>
      <c r="E77" s="685"/>
      <c r="F77" s="685"/>
      <c r="G77" s="685"/>
      <c r="H77" s="285"/>
      <c r="I77" s="285"/>
      <c r="J77" s="285"/>
      <c r="K77" s="285"/>
      <c r="L77" s="285"/>
      <c r="M77" s="285"/>
      <c r="N77" s="285"/>
      <c r="O77" s="285"/>
      <c r="P77" s="285"/>
      <c r="Q77" s="285"/>
      <c r="R77" s="285"/>
      <c r="S77" s="285"/>
      <c r="T77" s="285"/>
      <c r="U77" s="285"/>
      <c r="V77" s="285"/>
      <c r="W77" s="285"/>
      <c r="X77" s="285"/>
      <c r="Y77" s="285"/>
      <c r="Z77" s="285"/>
      <c r="AA77" s="285"/>
      <c r="AB77" s="285"/>
      <c r="AC77" s="338"/>
      <c r="AD77" s="338"/>
      <c r="AE77" s="338"/>
      <c r="AF77" s="338"/>
      <c r="AG77" s="338"/>
      <c r="AH77" s="1940"/>
      <c r="AI77" s="338"/>
      <c r="AJ77" s="321"/>
      <c r="AK77" s="687"/>
    </row>
    <row r="78" spans="1:37" ht="14.25" customHeight="1">
      <c r="A78" s="632"/>
      <c r="B78" s="515"/>
      <c r="C78" s="684"/>
      <c r="D78" s="684"/>
      <c r="E78" s="685"/>
      <c r="F78" s="685"/>
      <c r="G78" s="685"/>
      <c r="H78" s="285"/>
      <c r="I78" s="285"/>
      <c r="J78" s="285"/>
      <c r="K78" s="285"/>
      <c r="L78" s="285"/>
      <c r="M78" s="285"/>
      <c r="N78" s="285"/>
      <c r="O78" s="285"/>
      <c r="P78" s="285"/>
      <c r="Q78" s="285"/>
      <c r="R78" s="285"/>
      <c r="S78" s="285"/>
      <c r="T78" s="285"/>
      <c r="U78" s="285"/>
      <c r="V78" s="285"/>
      <c r="W78" s="285"/>
      <c r="X78" s="285"/>
      <c r="Y78" s="285"/>
      <c r="Z78" s="285"/>
      <c r="AA78" s="285"/>
      <c r="AB78" s="285"/>
      <c r="AC78" s="338"/>
      <c r="AD78" s="338"/>
      <c r="AE78" s="338"/>
      <c r="AF78" s="338"/>
      <c r="AG78" s="338"/>
      <c r="AH78" s="1940"/>
      <c r="AI78" s="338"/>
      <c r="AJ78" s="321"/>
      <c r="AK78" s="687"/>
    </row>
    <row r="79" spans="1:37" ht="14.25" customHeight="1">
      <c r="A79" s="632"/>
      <c r="B79" s="515"/>
      <c r="C79" s="684"/>
      <c r="D79" s="684"/>
      <c r="E79" s="685"/>
      <c r="F79" s="685"/>
      <c r="G79" s="6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686"/>
      <c r="AI79" s="285"/>
      <c r="AJ79" s="292"/>
      <c r="AK79" s="687"/>
    </row>
    <row r="80" spans="1:37" ht="14.25" customHeight="1">
      <c r="A80" s="632"/>
      <c r="B80" s="515"/>
      <c r="C80" s="684"/>
      <c r="D80" s="684"/>
      <c r="E80" s="685"/>
      <c r="F80" s="685"/>
      <c r="G80" s="6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686"/>
      <c r="AI80" s="285"/>
      <c r="AJ80" s="292"/>
      <c r="AK80" s="687"/>
    </row>
    <row r="81" spans="1:38" ht="14.25" customHeight="1">
      <c r="A81" s="632"/>
      <c r="B81" s="515"/>
      <c r="C81" s="684"/>
      <c r="D81" s="684"/>
      <c r="E81" s="685"/>
      <c r="F81" s="685"/>
      <c r="G81" s="6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686"/>
      <c r="AI81" s="285"/>
      <c r="AJ81" s="292"/>
      <c r="AK81" s="687"/>
    </row>
    <row r="82" spans="1:38" ht="14.25" customHeight="1">
      <c r="A82" s="632"/>
      <c r="B82" s="515"/>
      <c r="C82" s="684"/>
      <c r="D82" s="684"/>
      <c r="E82" s="685"/>
      <c r="F82" s="685"/>
      <c r="G82" s="6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686"/>
      <c r="AI82" s="285"/>
      <c r="AJ82" s="292"/>
      <c r="AK82" s="687"/>
    </row>
    <row r="83" spans="1:38" ht="14.25" customHeight="1">
      <c r="A83" s="632"/>
      <c r="B83" s="515"/>
      <c r="C83" s="684"/>
      <c r="D83" s="684"/>
      <c r="E83" s="685"/>
      <c r="F83" s="685"/>
      <c r="G83" s="6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686"/>
      <c r="AI83" s="285"/>
      <c r="AJ83" s="292"/>
      <c r="AK83" s="687"/>
    </row>
    <row r="84" spans="1:38" ht="14.25" customHeight="1">
      <c r="A84" s="632"/>
      <c r="B84" s="515"/>
      <c r="C84" s="684"/>
      <c r="D84" s="684"/>
      <c r="E84" s="685"/>
      <c r="F84" s="685"/>
      <c r="G84" s="6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686"/>
      <c r="AI84" s="285"/>
      <c r="AJ84" s="292"/>
      <c r="AK84" s="687"/>
    </row>
    <row r="85" spans="1:38" ht="14.25" customHeight="1">
      <c r="A85" s="632"/>
      <c r="B85" s="515"/>
      <c r="C85" s="684"/>
      <c r="D85" s="684"/>
      <c r="E85" s="685"/>
      <c r="F85" s="685"/>
      <c r="G85" s="6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686"/>
      <c r="AI85" s="285"/>
      <c r="AJ85" s="292"/>
      <c r="AK85" s="687"/>
    </row>
    <row r="86" spans="1:38" ht="14.25" customHeight="1">
      <c r="A86" s="632"/>
      <c r="B86" s="515"/>
      <c r="C86" s="684"/>
      <c r="D86" s="684"/>
      <c r="E86" s="685"/>
      <c r="F86" s="685"/>
      <c r="G86" s="6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686"/>
      <c r="AI86" s="285"/>
      <c r="AJ86" s="292"/>
      <c r="AK86" s="687"/>
    </row>
    <row r="87" spans="1:38" ht="14.25" customHeight="1">
      <c r="A87" s="632"/>
      <c r="B87" s="515"/>
      <c r="C87" s="684"/>
      <c r="D87" s="684"/>
      <c r="E87" s="685"/>
      <c r="F87" s="685"/>
      <c r="G87" s="6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686"/>
      <c r="AI87" s="285"/>
      <c r="AJ87" s="292"/>
      <c r="AK87" s="687"/>
    </row>
    <row r="88" spans="1:38" ht="20.100000000000001" customHeight="1">
      <c r="A88" s="632"/>
      <c r="B88" s="318"/>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686"/>
      <c r="AI88" s="285"/>
      <c r="AJ88" s="292"/>
      <c r="AK88" s="687"/>
    </row>
    <row r="89" spans="1:38" ht="20.100000000000001" customHeight="1">
      <c r="A89" s="632"/>
      <c r="B89" s="318"/>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686"/>
      <c r="AI89" s="285"/>
      <c r="AJ89" s="292"/>
      <c r="AK89" s="687"/>
      <c r="AL89" s="285"/>
    </row>
    <row r="90" spans="1:38" ht="20.100000000000001" customHeight="1">
      <c r="A90" s="632"/>
      <c r="B90" s="318"/>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686"/>
      <c r="AI90" s="285"/>
      <c r="AJ90" s="292"/>
      <c r="AK90" s="687"/>
      <c r="AL90" s="285"/>
    </row>
    <row r="91" spans="1:38" ht="20.100000000000001" customHeight="1">
      <c r="B91" s="318"/>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92"/>
      <c r="AK91" s="687"/>
      <c r="AL91" s="285"/>
    </row>
    <row r="92" spans="1:38" ht="20.100000000000001" customHeight="1">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92"/>
      <c r="AK92" s="687"/>
      <c r="AL92" s="285"/>
    </row>
    <row r="93" spans="1:38" ht="20.100000000000001" customHeight="1">
      <c r="B93" s="688"/>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L93" s="285"/>
    </row>
    <row r="94" spans="1:38" ht="20.100000000000001" customHeight="1">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L94" s="285"/>
    </row>
    <row r="95" spans="1:38" ht="20.100000000000001" customHeight="1">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L95" s="285"/>
    </row>
    <row r="96" spans="1:38" ht="20.100000000000001" customHeight="1">
      <c r="B96" s="633"/>
      <c r="C96" s="633"/>
      <c r="D96" s="633"/>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3"/>
      <c r="AC96" s="633"/>
      <c r="AD96" s="633"/>
      <c r="AE96" s="633"/>
      <c r="AF96" s="633"/>
      <c r="AG96" s="633"/>
      <c r="AL96" s="285"/>
    </row>
    <row r="97" spans="2:33" ht="20.100000000000001" customHeight="1">
      <c r="B97" s="633"/>
      <c r="C97" s="633"/>
      <c r="D97" s="633"/>
      <c r="E97" s="633"/>
      <c r="F97" s="633"/>
      <c r="G97" s="633"/>
      <c r="H97" s="633"/>
      <c r="I97" s="633"/>
      <c r="J97" s="633"/>
      <c r="K97" s="633"/>
      <c r="L97" s="633"/>
      <c r="M97" s="633"/>
      <c r="N97" s="633"/>
      <c r="O97" s="633"/>
      <c r="P97" s="633"/>
      <c r="Q97" s="633"/>
      <c r="R97" s="633"/>
      <c r="S97" s="633"/>
      <c r="T97" s="633"/>
      <c r="U97" s="633"/>
      <c r="V97" s="633"/>
      <c r="W97" s="633"/>
      <c r="X97" s="633"/>
      <c r="Y97" s="633"/>
      <c r="Z97" s="633"/>
      <c r="AA97" s="633"/>
      <c r="AB97" s="633"/>
      <c r="AC97" s="633"/>
      <c r="AD97" s="633"/>
      <c r="AE97" s="633"/>
      <c r="AF97" s="633"/>
      <c r="AG97" s="633"/>
    </row>
    <row r="98" spans="2:33" ht="20.100000000000001" customHeight="1">
      <c r="B98" s="633"/>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c r="AD98" s="633"/>
      <c r="AE98" s="633"/>
      <c r="AF98" s="633"/>
      <c r="AG98" s="633"/>
    </row>
    <row r="99" spans="2:33" ht="20.100000000000001" customHeight="1">
      <c r="B99" s="633"/>
      <c r="C99" s="633"/>
      <c r="D99" s="633"/>
      <c r="E99" s="633"/>
      <c r="F99" s="633"/>
      <c r="G99" s="633"/>
      <c r="H99" s="633"/>
      <c r="I99" s="633"/>
      <c r="J99" s="633"/>
      <c r="K99" s="633"/>
      <c r="L99" s="633"/>
      <c r="M99" s="633"/>
      <c r="N99" s="633"/>
      <c r="O99" s="633"/>
      <c r="P99" s="633"/>
      <c r="Q99" s="633"/>
      <c r="R99" s="633"/>
      <c r="S99" s="633"/>
      <c r="T99" s="633"/>
      <c r="U99" s="633"/>
      <c r="V99" s="633"/>
      <c r="W99" s="633"/>
      <c r="X99" s="633"/>
      <c r="Y99" s="633"/>
      <c r="Z99" s="633"/>
      <c r="AA99" s="633"/>
      <c r="AB99" s="633"/>
      <c r="AC99" s="633"/>
      <c r="AD99" s="633"/>
      <c r="AE99" s="633"/>
      <c r="AF99" s="633"/>
      <c r="AG99" s="633"/>
    </row>
    <row r="100" spans="2:33" ht="20.100000000000001" customHeight="1">
      <c r="B100" s="633"/>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3"/>
      <c r="AC100" s="633"/>
      <c r="AD100" s="633"/>
      <c r="AE100" s="633"/>
      <c r="AF100" s="633"/>
      <c r="AG100" s="633"/>
    </row>
    <row r="101" spans="2:33">
      <c r="B101" s="633"/>
      <c r="C101" s="633"/>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row>
    <row r="102" spans="2:33">
      <c r="B102" s="633"/>
      <c r="C102" s="633"/>
      <c r="D102" s="633"/>
      <c r="E102" s="633"/>
      <c r="F102" s="633"/>
      <c r="G102" s="633"/>
      <c r="H102" s="633"/>
      <c r="I102" s="633"/>
      <c r="J102" s="633"/>
      <c r="K102" s="633"/>
      <c r="L102" s="633"/>
      <c r="M102" s="633"/>
      <c r="N102" s="633"/>
      <c r="O102" s="633"/>
      <c r="P102" s="633"/>
      <c r="Q102" s="633"/>
      <c r="R102" s="633"/>
      <c r="S102" s="633"/>
      <c r="T102" s="633"/>
      <c r="U102" s="633"/>
      <c r="V102" s="633"/>
      <c r="W102" s="633"/>
      <c r="X102" s="633"/>
      <c r="Y102" s="633"/>
      <c r="Z102" s="633"/>
      <c r="AA102" s="633"/>
      <c r="AB102" s="633"/>
      <c r="AC102" s="633"/>
      <c r="AD102" s="633"/>
      <c r="AE102" s="633"/>
      <c r="AF102" s="633"/>
      <c r="AG102" s="633"/>
    </row>
    <row r="103" spans="2:33">
      <c r="B103" s="633"/>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row>
    <row r="104" spans="2:33">
      <c r="B104" s="633"/>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row>
    <row r="105" spans="2:33">
      <c r="B105" s="633"/>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c r="AA105" s="633"/>
      <c r="AB105" s="633"/>
      <c r="AC105" s="633"/>
      <c r="AD105" s="633"/>
      <c r="AE105" s="633"/>
      <c r="AF105" s="633"/>
      <c r="AG105" s="633"/>
    </row>
    <row r="106" spans="2:33">
      <c r="B106" s="633"/>
      <c r="C106" s="633"/>
      <c r="D106" s="633"/>
      <c r="E106" s="633"/>
      <c r="F106" s="633"/>
      <c r="G106" s="633"/>
      <c r="H106" s="633"/>
      <c r="I106" s="633"/>
      <c r="J106" s="633"/>
      <c r="K106" s="633"/>
      <c r="L106" s="633"/>
      <c r="M106" s="633"/>
      <c r="N106" s="633"/>
      <c r="O106" s="633"/>
      <c r="P106" s="633"/>
      <c r="Q106" s="633"/>
      <c r="R106" s="633"/>
      <c r="S106" s="633"/>
      <c r="T106" s="633"/>
      <c r="U106" s="633"/>
      <c r="V106" s="633"/>
      <c r="W106" s="633"/>
      <c r="X106" s="633"/>
      <c r="Y106" s="633"/>
      <c r="Z106" s="633"/>
      <c r="AA106" s="633"/>
      <c r="AB106" s="633"/>
      <c r="AC106" s="633"/>
      <c r="AD106" s="633"/>
      <c r="AE106" s="633"/>
      <c r="AF106" s="633"/>
      <c r="AG106" s="633"/>
    </row>
    <row r="107" spans="2:33">
      <c r="B107" s="633"/>
      <c r="C107" s="633"/>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3"/>
      <c r="AD107" s="633"/>
      <c r="AE107" s="633"/>
      <c r="AF107" s="633"/>
      <c r="AG107" s="633"/>
    </row>
    <row r="108" spans="2:33">
      <c r="B108" s="633"/>
      <c r="C108" s="633"/>
      <c r="D108" s="633"/>
      <c r="E108" s="633"/>
      <c r="F108" s="633"/>
      <c r="G108" s="633"/>
      <c r="H108" s="633"/>
      <c r="I108" s="633"/>
      <c r="J108" s="633"/>
      <c r="K108" s="633"/>
      <c r="L108" s="633"/>
      <c r="M108" s="633"/>
      <c r="N108" s="633"/>
      <c r="O108" s="633"/>
      <c r="P108" s="633"/>
      <c r="Q108" s="633"/>
      <c r="R108" s="633"/>
      <c r="S108" s="633"/>
      <c r="T108" s="633"/>
      <c r="U108" s="633"/>
      <c r="V108" s="633"/>
      <c r="W108" s="633"/>
      <c r="X108" s="633"/>
      <c r="Y108" s="633"/>
      <c r="Z108" s="633"/>
      <c r="AA108" s="633"/>
      <c r="AB108" s="633"/>
      <c r="AC108" s="633"/>
      <c r="AD108" s="633"/>
      <c r="AE108" s="633"/>
      <c r="AF108" s="633"/>
      <c r="AG108" s="633"/>
    </row>
    <row r="109" spans="2:33">
      <c r="B109" s="633"/>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633"/>
      <c r="Y109" s="633"/>
      <c r="Z109" s="633"/>
      <c r="AA109" s="633"/>
      <c r="AB109" s="633"/>
      <c r="AC109" s="633"/>
      <c r="AD109" s="633"/>
      <c r="AE109" s="633"/>
      <c r="AF109" s="633"/>
      <c r="AG109" s="633"/>
    </row>
    <row r="110" spans="2:33">
      <c r="B110" s="633"/>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row>
    <row r="111" spans="2:33">
      <c r="B111" s="633"/>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row>
    <row r="112" spans="2:33">
      <c r="B112" s="633"/>
      <c r="C112" s="633"/>
      <c r="D112" s="633"/>
      <c r="E112" s="633"/>
      <c r="F112" s="633"/>
      <c r="G112" s="633"/>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row>
    <row r="113" spans="2:33">
      <c r="B113" s="633"/>
      <c r="C113" s="633"/>
      <c r="D113" s="633"/>
      <c r="E113" s="633"/>
      <c r="F113" s="633"/>
      <c r="G113" s="633"/>
      <c r="H113" s="633"/>
      <c r="I113" s="633"/>
      <c r="J113" s="633"/>
      <c r="K113" s="633"/>
      <c r="L113" s="633"/>
      <c r="M113" s="633"/>
      <c r="N113" s="633"/>
      <c r="O113" s="633"/>
      <c r="P113" s="633"/>
      <c r="Q113" s="633"/>
      <c r="R113" s="633"/>
      <c r="S113" s="633"/>
      <c r="T113" s="633"/>
      <c r="U113" s="633"/>
      <c r="V113" s="633"/>
      <c r="W113" s="633"/>
      <c r="X113" s="633"/>
      <c r="Y113" s="633"/>
      <c r="Z113" s="633"/>
      <c r="AA113" s="633"/>
      <c r="AB113" s="633"/>
      <c r="AC113" s="633"/>
      <c r="AD113" s="633"/>
      <c r="AE113" s="633"/>
      <c r="AF113" s="633"/>
      <c r="AG113" s="633"/>
    </row>
    <row r="114" spans="2:33">
      <c r="B114" s="633"/>
      <c r="C114" s="633"/>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row>
    <row r="115" spans="2:33">
      <c r="B115" s="633"/>
      <c r="C115" s="633"/>
      <c r="D115" s="633"/>
      <c r="E115" s="633"/>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3"/>
      <c r="AC115" s="633"/>
      <c r="AD115" s="633"/>
      <c r="AE115" s="633"/>
      <c r="AF115" s="633"/>
      <c r="AG115" s="633"/>
    </row>
    <row r="116" spans="2:33">
      <c r="B116" s="633"/>
      <c r="C116" s="633"/>
      <c r="D116" s="633"/>
      <c r="E116" s="633"/>
      <c r="F116" s="633"/>
      <c r="G116" s="633"/>
      <c r="H116" s="633"/>
      <c r="I116" s="633"/>
      <c r="J116" s="633"/>
      <c r="K116" s="633"/>
      <c r="L116" s="633"/>
      <c r="M116" s="633"/>
      <c r="N116" s="633"/>
      <c r="O116" s="633"/>
      <c r="P116" s="633"/>
      <c r="Q116" s="633"/>
      <c r="R116" s="633"/>
      <c r="S116" s="633"/>
      <c r="T116" s="633"/>
      <c r="U116" s="633"/>
      <c r="V116" s="633"/>
      <c r="W116" s="633"/>
      <c r="X116" s="633"/>
      <c r="Y116" s="633"/>
      <c r="Z116" s="633"/>
      <c r="AA116" s="633"/>
      <c r="AB116" s="633"/>
      <c r="AC116" s="633"/>
      <c r="AD116" s="633"/>
      <c r="AE116" s="633"/>
      <c r="AF116" s="633"/>
      <c r="AG116" s="633"/>
    </row>
    <row r="117" spans="2:33">
      <c r="B117" s="633"/>
      <c r="C117" s="633"/>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3"/>
      <c r="AD117" s="633"/>
      <c r="AE117" s="633"/>
      <c r="AF117" s="633"/>
      <c r="AG117" s="633"/>
    </row>
    <row r="118" spans="2:33">
      <c r="B118" s="633"/>
      <c r="C118" s="633"/>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3"/>
      <c r="AD118" s="633"/>
      <c r="AE118" s="633"/>
      <c r="AF118" s="633"/>
      <c r="AG118" s="633"/>
    </row>
    <row r="119" spans="2:33">
      <c r="B119" s="633"/>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3"/>
      <c r="AG119" s="633"/>
    </row>
    <row r="120" spans="2:33">
      <c r="B120" s="633"/>
      <c r="C120" s="633"/>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row>
    <row r="121" spans="2:33">
      <c r="B121" s="633"/>
      <c r="C121" s="633"/>
      <c r="D121" s="633"/>
      <c r="E121" s="633"/>
      <c r="F121" s="633"/>
      <c r="G121" s="633"/>
      <c r="H121" s="633"/>
      <c r="I121" s="633"/>
      <c r="J121" s="633"/>
      <c r="K121" s="633"/>
      <c r="L121" s="633"/>
      <c r="M121" s="633"/>
      <c r="N121" s="633"/>
      <c r="O121" s="633"/>
      <c r="P121" s="633"/>
      <c r="Q121" s="633"/>
      <c r="R121" s="633"/>
      <c r="S121" s="633"/>
      <c r="T121" s="633"/>
      <c r="U121" s="633"/>
      <c r="V121" s="633"/>
      <c r="W121" s="633"/>
      <c r="X121" s="633"/>
      <c r="Y121" s="633"/>
      <c r="Z121" s="633"/>
      <c r="AA121" s="633"/>
      <c r="AB121" s="633"/>
      <c r="AC121" s="633"/>
      <c r="AD121" s="633"/>
      <c r="AE121" s="633"/>
      <c r="AF121" s="633"/>
      <c r="AG121" s="633"/>
    </row>
    <row r="122" spans="2:33">
      <c r="B122" s="633"/>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c r="Y122" s="633"/>
      <c r="Z122" s="633"/>
      <c r="AA122" s="633"/>
      <c r="AB122" s="633"/>
      <c r="AC122" s="633"/>
      <c r="AD122" s="633"/>
      <c r="AE122" s="633"/>
      <c r="AF122" s="633"/>
      <c r="AG122" s="633"/>
    </row>
    <row r="123" spans="2:33">
      <c r="B123" s="633"/>
      <c r="C123" s="633"/>
      <c r="D123" s="633"/>
      <c r="E123" s="633"/>
      <c r="F123" s="633"/>
      <c r="G123" s="633"/>
      <c r="H123" s="633"/>
      <c r="I123" s="633"/>
      <c r="J123" s="633"/>
      <c r="K123" s="633"/>
      <c r="L123" s="633"/>
      <c r="M123" s="633"/>
      <c r="N123" s="633"/>
      <c r="O123" s="633"/>
      <c r="P123" s="633"/>
      <c r="Q123" s="633"/>
      <c r="R123" s="633"/>
      <c r="S123" s="633"/>
      <c r="T123" s="633"/>
      <c r="U123" s="633"/>
      <c r="V123" s="633"/>
      <c r="W123" s="633"/>
      <c r="X123" s="633"/>
      <c r="Y123" s="633"/>
      <c r="Z123" s="633"/>
      <c r="AA123" s="633"/>
      <c r="AB123" s="633"/>
      <c r="AC123" s="633"/>
      <c r="AD123" s="633"/>
      <c r="AE123" s="633"/>
      <c r="AF123" s="633"/>
      <c r="AG123" s="633"/>
    </row>
    <row r="124" spans="2:33">
      <c r="B124" s="633"/>
      <c r="C124" s="633"/>
      <c r="D124" s="633"/>
      <c r="E124" s="633"/>
      <c r="F124" s="633"/>
      <c r="G124" s="633"/>
      <c r="H124" s="633"/>
      <c r="I124" s="633"/>
      <c r="J124" s="633"/>
      <c r="K124" s="633"/>
      <c r="L124" s="633"/>
      <c r="M124" s="633"/>
      <c r="N124" s="633"/>
      <c r="O124" s="633"/>
      <c r="P124" s="633"/>
      <c r="Q124" s="633"/>
      <c r="R124" s="633"/>
      <c r="S124" s="633"/>
      <c r="T124" s="633"/>
      <c r="U124" s="633"/>
      <c r="V124" s="633"/>
      <c r="W124" s="633"/>
      <c r="X124" s="633"/>
      <c r="Y124" s="633"/>
      <c r="Z124" s="633"/>
      <c r="AA124" s="633"/>
      <c r="AB124" s="633"/>
      <c r="AC124" s="633"/>
      <c r="AD124" s="633"/>
      <c r="AE124" s="633"/>
      <c r="AF124" s="633"/>
      <c r="AG124" s="633"/>
    </row>
    <row r="125" spans="2:33">
      <c r="B125" s="633"/>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3"/>
      <c r="AC125" s="633"/>
      <c r="AD125" s="633"/>
      <c r="AE125" s="633"/>
      <c r="AF125" s="633"/>
      <c r="AG125" s="633"/>
    </row>
    <row r="126" spans="2:33">
      <c r="B126" s="633"/>
      <c r="C126" s="633"/>
      <c r="D126" s="633"/>
      <c r="E126" s="633"/>
      <c r="F126" s="633"/>
      <c r="G126" s="633"/>
      <c r="H126" s="633"/>
      <c r="I126" s="633"/>
      <c r="J126" s="633"/>
      <c r="K126" s="633"/>
      <c r="L126" s="633"/>
      <c r="M126" s="633"/>
      <c r="N126" s="633"/>
      <c r="O126" s="633"/>
      <c r="P126" s="633"/>
      <c r="Q126" s="633"/>
      <c r="R126" s="633"/>
      <c r="S126" s="633"/>
      <c r="T126" s="633"/>
      <c r="U126" s="633"/>
      <c r="V126" s="633"/>
      <c r="W126" s="633"/>
      <c r="X126" s="633"/>
      <c r="Y126" s="633"/>
      <c r="Z126" s="633"/>
      <c r="AA126" s="633"/>
      <c r="AB126" s="633"/>
      <c r="AC126" s="633"/>
      <c r="AD126" s="633"/>
      <c r="AE126" s="633"/>
      <c r="AF126" s="633"/>
      <c r="AG126" s="633"/>
    </row>
    <row r="127" spans="2:33">
      <c r="B127" s="633"/>
      <c r="C127" s="633"/>
      <c r="D127" s="633"/>
      <c r="E127" s="633"/>
      <c r="F127" s="633"/>
      <c r="G127" s="633"/>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row>
    <row r="128" spans="2:33">
      <c r="B128" s="633"/>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633"/>
      <c r="AE128" s="633"/>
      <c r="AF128" s="633"/>
      <c r="AG128" s="633"/>
    </row>
    <row r="129" spans="2:33">
      <c r="B129" s="633"/>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row>
    <row r="130" spans="2:33">
      <c r="B130" s="633"/>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row>
    <row r="131" spans="2:33">
      <c r="B131" s="633"/>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row>
    <row r="132" spans="2:33">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row>
    <row r="133" spans="2:33">
      <c r="B133" s="633"/>
      <c r="C133" s="633"/>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3"/>
      <c r="AD133" s="633"/>
      <c r="AE133" s="633"/>
      <c r="AF133" s="633"/>
      <c r="AG133" s="633"/>
    </row>
    <row r="134" spans="2:33">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row>
    <row r="135" spans="2:33">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row>
    <row r="136" spans="2:33">
      <c r="B136" s="633"/>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row>
    <row r="137" spans="2:33">
      <c r="B137" s="633"/>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3"/>
      <c r="AD137" s="633"/>
      <c r="AE137" s="633"/>
      <c r="AF137" s="633"/>
      <c r="AG137" s="633"/>
    </row>
    <row r="138" spans="2:33">
      <c r="B138" s="633"/>
      <c r="C138" s="633"/>
      <c r="D138" s="633"/>
      <c r="E138" s="633"/>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3"/>
      <c r="AD138" s="633"/>
      <c r="AE138" s="633"/>
      <c r="AF138" s="633"/>
      <c r="AG138" s="633"/>
    </row>
  </sheetData>
  <mergeCells count="1">
    <mergeCell ref="AB10:AK10"/>
  </mergeCells>
  <pageMargins left="0.4" right="0.25" top="0.75" bottom="0.5" header="0" footer="0.25"/>
  <pageSetup scale="44" orientation="landscape" r:id="rId1"/>
  <headerFooter scaleWithDoc="0" alignWithMargins="0">
    <oddFooter>&amp;C&amp;8 14</oddFooter>
  </headerFooter>
  <ignoredErrors>
    <ignoredError sqref="AK22 AK37" unlockedFormula="1"/>
  </ignoredErrors>
</worksheet>
</file>

<file path=xl/worksheets/sheet15.xml><?xml version="1.0" encoding="utf-8"?>
<worksheet xmlns="http://schemas.openxmlformats.org/spreadsheetml/2006/main" xmlns:r="http://schemas.openxmlformats.org/officeDocument/2006/relationships">
  <sheetPr transitionEntry="1" codeName="Sheet5">
    <pageSetUpPr fitToPage="1"/>
  </sheetPr>
  <dimension ref="A1:AG61"/>
  <sheetViews>
    <sheetView showGridLines="0" showOutlineSymbols="0" zoomScale="70" zoomScaleNormal="70" workbookViewId="0"/>
  </sheetViews>
  <sheetFormatPr defaultColWidth="9.6640625" defaultRowHeight="12.75"/>
  <cols>
    <col min="1" max="1" width="41" style="2269" customWidth="1"/>
    <col min="2" max="2" width="2.44140625" style="2269" customWidth="1"/>
    <col min="3" max="3" width="9.5546875" style="2269" bestFit="1" customWidth="1"/>
    <col min="4" max="4" width="1.6640625" style="2269" customWidth="1"/>
    <col min="5" max="5" width="9.5546875" style="2269" bestFit="1" customWidth="1"/>
    <col min="6" max="6" width="1.6640625" style="2269" customWidth="1"/>
    <col min="7" max="7" width="9.5546875" style="2269" bestFit="1" customWidth="1"/>
    <col min="8" max="8" width="1.6640625" style="2269" customWidth="1"/>
    <col min="9" max="9" width="9.5546875" style="2269" bestFit="1" customWidth="1"/>
    <col min="10" max="10" width="1.6640625" style="2269" customWidth="1"/>
    <col min="11" max="11" width="9.5546875" style="2269" bestFit="1" customWidth="1"/>
    <col min="12" max="12" width="1.6640625" style="2269" customWidth="1"/>
    <col min="13" max="13" width="11.6640625" style="2269" customWidth="1"/>
    <col min="14" max="14" width="1.6640625" style="2269" customWidth="1"/>
    <col min="15" max="15" width="10.6640625" style="2269" customWidth="1"/>
    <col min="16" max="16" width="1.6640625" style="2269" customWidth="1"/>
    <col min="17" max="17" width="11.6640625" style="2269" customWidth="1"/>
    <col min="18" max="18" width="1.6640625" style="2269" customWidth="1"/>
    <col min="19" max="19" width="10.6640625" style="2269" customWidth="1"/>
    <col min="20" max="20" width="1.6640625" style="2269" customWidth="1"/>
    <col min="21" max="21" width="9.6640625" style="2269" customWidth="1"/>
    <col min="22" max="22" width="1.6640625" style="2269" customWidth="1"/>
    <col min="23" max="23" width="9.6640625" style="2269" customWidth="1"/>
    <col min="24" max="24" width="1.6640625" style="2269" customWidth="1"/>
    <col min="25" max="25" width="9.5546875" style="2269" bestFit="1" customWidth="1"/>
    <col min="26" max="27" width="1.6640625" style="2269" customWidth="1"/>
    <col min="28" max="28" width="10.5546875" style="2269" bestFit="1" customWidth="1"/>
    <col min="29" max="30" width="1.6640625" style="2269" customWidth="1"/>
    <col min="31" max="31" width="10.5546875" style="2269" bestFit="1" customWidth="1"/>
    <col min="32" max="32" width="1.6640625" style="2269" customWidth="1"/>
    <col min="33" max="16384" width="9.6640625" style="2269"/>
  </cols>
  <sheetData>
    <row r="1" spans="1:33" s="2915" customFormat="1" ht="15">
      <c r="A1" s="1720" t="s">
        <v>1805</v>
      </c>
    </row>
    <row r="2" spans="1:33">
      <c r="A2" s="2268"/>
      <c r="B2" s="2268"/>
      <c r="C2" s="2268"/>
      <c r="D2" s="2268"/>
      <c r="E2" s="2268"/>
      <c r="F2" s="2268"/>
      <c r="G2" s="2268"/>
      <c r="H2" s="2268"/>
      <c r="I2" s="2268"/>
      <c r="J2" s="2268"/>
      <c r="K2" s="2268"/>
      <c r="L2" s="2268"/>
      <c r="M2" s="2268"/>
      <c r="N2" s="2268"/>
      <c r="O2" s="2268"/>
      <c r="P2" s="2268"/>
      <c r="Q2" s="2268"/>
      <c r="R2" s="2268"/>
      <c r="S2" s="2268"/>
      <c r="T2" s="2268"/>
      <c r="U2" s="2268"/>
      <c r="V2" s="2268"/>
      <c r="W2" s="2268"/>
      <c r="X2" s="2268"/>
      <c r="Y2" s="2268"/>
      <c r="Z2" s="2268"/>
      <c r="AA2" s="2268"/>
      <c r="AB2" s="2268"/>
      <c r="AC2" s="2268"/>
      <c r="AD2" s="2268"/>
      <c r="AE2" s="2268"/>
      <c r="AF2" s="2268"/>
    </row>
    <row r="3" spans="1:33" ht="18">
      <c r="A3" s="1837" t="s">
        <v>0</v>
      </c>
      <c r="B3" s="2268"/>
      <c r="C3" s="2268"/>
      <c r="D3" s="2268"/>
      <c r="E3" s="2268"/>
      <c r="F3" s="2268"/>
      <c r="G3" s="2268"/>
      <c r="H3" s="2268"/>
      <c r="I3" s="2268"/>
      <c r="J3" s="1836"/>
      <c r="K3" s="1836"/>
      <c r="L3" s="1836"/>
      <c r="M3" s="1836"/>
      <c r="N3" s="2268"/>
      <c r="O3" s="2268"/>
      <c r="P3" s="2268"/>
      <c r="Q3" s="2268"/>
      <c r="R3" s="2268"/>
      <c r="S3" s="2268"/>
      <c r="T3" s="2268"/>
      <c r="U3" s="2268"/>
      <c r="V3" s="2268"/>
      <c r="W3" s="2268"/>
      <c r="X3" s="2268"/>
      <c r="Y3" s="2268"/>
      <c r="Z3" s="2268"/>
      <c r="AA3" s="2268"/>
      <c r="AB3" s="2268"/>
      <c r="AC3" s="2268"/>
      <c r="AD3" s="2268"/>
      <c r="AE3" s="2268"/>
      <c r="AF3" s="2268"/>
    </row>
    <row r="4" spans="1:33" ht="18">
      <c r="A4" s="1837" t="s">
        <v>176</v>
      </c>
      <c r="B4" s="2268"/>
      <c r="C4" s="2268"/>
      <c r="D4" s="2268"/>
      <c r="E4" s="2268"/>
      <c r="F4" s="2268"/>
      <c r="G4" s="2268"/>
      <c r="H4" s="2268"/>
      <c r="I4" s="2268"/>
      <c r="J4" s="1836"/>
      <c r="K4" s="1836"/>
      <c r="L4" s="1836"/>
      <c r="M4" s="1836"/>
      <c r="N4" s="2268"/>
      <c r="O4" s="2268"/>
      <c r="P4" s="2268"/>
      <c r="Q4" s="2268"/>
      <c r="R4" s="2268"/>
      <c r="S4" s="2268"/>
      <c r="T4" s="2268"/>
      <c r="U4" s="2268"/>
      <c r="V4" s="2268"/>
      <c r="W4" s="2268"/>
      <c r="X4" s="2268"/>
      <c r="Y4" s="2268"/>
      <c r="Z4" s="2268"/>
      <c r="AA4" s="2268"/>
      <c r="AB4" s="2271"/>
      <c r="AC4" s="2271" t="s">
        <v>177</v>
      </c>
      <c r="AD4" s="2272"/>
      <c r="AE4" s="2271"/>
      <c r="AF4" s="2268"/>
    </row>
    <row r="5" spans="1:33" ht="18">
      <c r="A5" s="1834" t="s">
        <v>1672</v>
      </c>
      <c r="B5" s="2268"/>
      <c r="C5" s="2268"/>
      <c r="D5" s="2268"/>
      <c r="E5" s="2268"/>
      <c r="F5" s="2268"/>
      <c r="G5" s="2268"/>
      <c r="H5" s="1836"/>
      <c r="I5" s="2268"/>
      <c r="J5" s="1836"/>
      <c r="K5" s="1836"/>
      <c r="L5" s="1836"/>
      <c r="M5" s="2268"/>
      <c r="N5" s="2268"/>
      <c r="O5" s="2268"/>
      <c r="P5" s="2268"/>
      <c r="Q5" s="2268"/>
      <c r="R5" s="2268"/>
      <c r="S5" s="2268"/>
      <c r="T5" s="2268"/>
      <c r="U5" s="2268"/>
      <c r="V5" s="2268"/>
      <c r="W5" s="2268"/>
      <c r="X5" s="2268"/>
      <c r="Y5" s="2268"/>
      <c r="Z5" s="2268"/>
      <c r="AA5" s="2268"/>
      <c r="AB5" s="2273"/>
      <c r="AC5" s="2271" t="s">
        <v>1707</v>
      </c>
      <c r="AD5" s="2272"/>
      <c r="AE5" s="2271"/>
      <c r="AF5" s="2268"/>
    </row>
    <row r="6" spans="1:33" ht="18">
      <c r="A6" s="1834" t="s">
        <v>1553</v>
      </c>
      <c r="B6" s="2268"/>
      <c r="C6" s="2268"/>
      <c r="D6" s="2268"/>
      <c r="E6" s="2268"/>
      <c r="F6" s="2268"/>
      <c r="G6" s="2268"/>
      <c r="H6" s="2268"/>
      <c r="I6" s="2268"/>
      <c r="J6" s="1836"/>
      <c r="K6" s="1836"/>
      <c r="L6" s="1836"/>
      <c r="M6" s="2268"/>
      <c r="N6" s="2268"/>
      <c r="O6" s="2268"/>
      <c r="P6" s="2268"/>
      <c r="Q6" s="2268"/>
      <c r="R6" s="2268"/>
      <c r="S6" s="2268"/>
      <c r="T6" s="2268"/>
      <c r="U6" s="2268"/>
      <c r="V6" s="2268"/>
      <c r="W6" s="2268"/>
      <c r="X6" s="2268"/>
      <c r="Y6" s="2268"/>
      <c r="Z6" s="2268"/>
      <c r="AA6" s="2268"/>
      <c r="AB6" s="2272"/>
      <c r="AC6" s="2272"/>
      <c r="AD6" s="2272"/>
      <c r="AE6" s="2272"/>
      <c r="AF6" s="2268"/>
    </row>
    <row r="7" spans="1:33" ht="18">
      <c r="A7" s="1834" t="s">
        <v>1590</v>
      </c>
      <c r="B7" s="2268"/>
      <c r="C7" s="2268"/>
      <c r="D7" s="2268"/>
      <c r="E7" s="2268"/>
      <c r="F7" s="2268"/>
      <c r="G7" s="2268"/>
      <c r="H7" s="2268"/>
      <c r="I7" s="2268"/>
      <c r="J7" s="1836"/>
      <c r="K7" s="1836"/>
      <c r="L7" s="1836"/>
      <c r="M7" s="2268"/>
      <c r="N7" s="2268"/>
      <c r="O7" s="2268"/>
      <c r="P7" s="2268"/>
      <c r="Q7" s="2268"/>
      <c r="R7" s="2268"/>
      <c r="S7" s="2268"/>
      <c r="T7" s="2268"/>
      <c r="U7" s="2268"/>
      <c r="V7" s="2268"/>
      <c r="W7" s="2268"/>
      <c r="X7" s="2268"/>
      <c r="Y7" s="2268"/>
      <c r="Z7" s="2268"/>
      <c r="AA7" s="2268"/>
      <c r="AB7" s="2272"/>
      <c r="AC7" s="2272"/>
      <c r="AD7" s="2272"/>
      <c r="AE7" s="2272"/>
      <c r="AF7" s="2268"/>
    </row>
    <row r="8" spans="1:33" ht="15.75">
      <c r="A8" s="2268"/>
      <c r="B8" s="2268"/>
      <c r="C8" s="2268"/>
      <c r="D8" s="2268"/>
      <c r="E8" s="2268"/>
      <c r="F8" s="2268"/>
      <c r="G8" s="2268"/>
      <c r="H8" s="2268"/>
      <c r="I8" s="2268"/>
      <c r="J8" s="1836"/>
      <c r="K8" s="1836"/>
      <c r="L8" s="1836"/>
      <c r="M8" s="2268"/>
      <c r="N8" s="2268"/>
      <c r="O8" s="2268"/>
      <c r="P8" s="2268"/>
      <c r="Q8" s="2268"/>
      <c r="R8" s="2268"/>
      <c r="S8" s="2268"/>
      <c r="T8" s="2268"/>
      <c r="U8" s="2268"/>
      <c r="V8" s="2268"/>
      <c r="W8" s="2268"/>
      <c r="X8" s="2268"/>
      <c r="Y8" s="2268"/>
      <c r="Z8" s="2268"/>
      <c r="AA8" s="2268"/>
      <c r="AB8" s="2271"/>
      <c r="AC8" s="2272"/>
      <c r="AD8" s="2272"/>
      <c r="AE8" s="2272"/>
      <c r="AF8" s="2268"/>
    </row>
    <row r="9" spans="1:33" ht="15.75">
      <c r="A9" s="2268"/>
      <c r="B9" s="2268"/>
      <c r="C9" s="2268"/>
      <c r="D9" s="2268"/>
      <c r="E9" s="2268"/>
      <c r="F9" s="2268"/>
      <c r="G9" s="2268"/>
      <c r="H9" s="2268"/>
      <c r="I9" s="2268"/>
      <c r="J9" s="1836"/>
      <c r="K9" s="1836"/>
      <c r="L9" s="2268"/>
      <c r="M9" s="2268"/>
      <c r="N9" s="2268"/>
      <c r="O9" s="2268"/>
      <c r="P9" s="2268"/>
      <c r="Q9" s="2268"/>
      <c r="R9" s="2268"/>
      <c r="S9" s="2268"/>
      <c r="T9" s="2268"/>
      <c r="U9" s="2268"/>
      <c r="V9" s="2268"/>
      <c r="W9" s="2268"/>
      <c r="X9" s="2268"/>
      <c r="Y9" s="2268"/>
      <c r="Z9" s="2268"/>
      <c r="AA9" s="2268"/>
      <c r="AB9" s="2272"/>
      <c r="AC9" s="2272"/>
      <c r="AD9" s="2272"/>
      <c r="AE9" s="2272"/>
      <c r="AF9" s="2268"/>
    </row>
    <row r="10" spans="1:33" ht="15.75">
      <c r="A10" s="2268"/>
      <c r="B10" s="2268"/>
      <c r="C10" s="2268"/>
      <c r="D10" s="2268"/>
      <c r="E10" s="2268"/>
      <c r="F10" s="2268"/>
      <c r="G10" s="2268"/>
      <c r="H10" s="2268"/>
      <c r="I10" s="2268"/>
      <c r="J10" s="1836"/>
      <c r="K10" s="1836"/>
      <c r="L10" s="2268"/>
      <c r="M10" s="2268"/>
      <c r="N10" s="2268"/>
      <c r="O10" s="2268"/>
      <c r="P10" s="2268"/>
      <c r="Q10" s="2268"/>
      <c r="R10" s="2268"/>
      <c r="S10" s="2268"/>
      <c r="T10" s="2268"/>
      <c r="U10" s="2268"/>
      <c r="V10" s="2268"/>
      <c r="W10" s="2268"/>
      <c r="X10" s="2268"/>
      <c r="Y10" s="2268"/>
      <c r="Z10" s="2268"/>
      <c r="AA10" s="2268"/>
      <c r="AB10" s="2268"/>
      <c r="AC10" s="2268"/>
      <c r="AD10" s="2268"/>
      <c r="AE10" s="2268"/>
      <c r="AF10" s="2268"/>
    </row>
    <row r="11" spans="1:33" ht="15.75">
      <c r="A11" s="2270"/>
      <c r="B11" s="2270"/>
      <c r="C11" s="2270"/>
      <c r="D11" s="2270"/>
      <c r="E11" s="2270"/>
      <c r="F11" s="2270"/>
      <c r="G11" s="2270"/>
      <c r="H11" s="2270"/>
      <c r="I11" s="2270"/>
      <c r="J11" s="1840"/>
      <c r="K11" s="1840"/>
      <c r="L11" s="2270"/>
      <c r="M11" s="2270"/>
      <c r="N11" s="2270"/>
      <c r="O11" s="2270"/>
      <c r="P11" s="2270"/>
      <c r="Q11" s="2270"/>
      <c r="R11" s="2270"/>
      <c r="S11" s="2270"/>
      <c r="T11" s="2270"/>
      <c r="U11" s="2270"/>
      <c r="V11" s="2270"/>
      <c r="W11" s="2270"/>
      <c r="X11" s="2270"/>
      <c r="Y11" s="2270"/>
      <c r="Z11" s="2270"/>
      <c r="AA11" s="2270"/>
      <c r="AB11" s="2270"/>
      <c r="AC11" s="2270"/>
      <c r="AD11" s="2270"/>
      <c r="AE11" s="2270"/>
      <c r="AF11" s="2270"/>
    </row>
    <row r="12" spans="1:33">
      <c r="A12" s="2277"/>
      <c r="B12" s="2277"/>
      <c r="C12" s="2277"/>
      <c r="D12" s="2277"/>
      <c r="E12" s="2277"/>
      <c r="F12" s="2277"/>
      <c r="G12" s="2277"/>
      <c r="H12" s="2277"/>
      <c r="I12" s="2277"/>
      <c r="J12" s="2277"/>
      <c r="K12" s="2277"/>
      <c r="L12" s="2277"/>
      <c r="M12" s="2277"/>
      <c r="N12" s="2277"/>
      <c r="O12" s="2277"/>
      <c r="P12" s="2277"/>
      <c r="Q12" s="2277"/>
      <c r="R12" s="2277"/>
      <c r="S12" s="2277"/>
      <c r="T12" s="2277"/>
      <c r="U12" s="2277"/>
      <c r="V12" s="2277"/>
      <c r="W12" s="2277"/>
      <c r="X12" s="2277"/>
      <c r="Y12" s="2277"/>
      <c r="Z12" s="2277"/>
      <c r="AA12" s="2277"/>
      <c r="AB12" s="2311" t="s">
        <v>1546</v>
      </c>
      <c r="AC12" s="2312"/>
      <c r="AD12" s="2312"/>
      <c r="AE12" s="2313"/>
      <c r="AF12" s="2277"/>
      <c r="AG12" s="2279"/>
    </row>
    <row r="13" spans="1:33">
      <c r="A13" s="2277"/>
      <c r="B13" s="2277"/>
      <c r="C13" s="2277"/>
      <c r="D13" s="2277"/>
      <c r="E13" s="2277"/>
      <c r="F13" s="2277"/>
      <c r="G13" s="2277"/>
      <c r="H13" s="2277"/>
      <c r="I13" s="2277"/>
      <c r="J13" s="2277"/>
      <c r="K13" s="2277"/>
      <c r="L13" s="2277"/>
      <c r="M13" s="2277"/>
      <c r="N13" s="2277"/>
      <c r="O13" s="2277"/>
      <c r="P13" s="2277"/>
      <c r="Q13" s="2277"/>
      <c r="R13" s="2277"/>
      <c r="S13" s="2277"/>
      <c r="T13" s="2277"/>
      <c r="U13" s="2277"/>
      <c r="V13" s="2277"/>
      <c r="W13" s="2277"/>
      <c r="X13" s="2277"/>
      <c r="Y13" s="2277"/>
      <c r="Z13" s="2277"/>
      <c r="AA13" s="2278"/>
      <c r="AB13" s="2278"/>
      <c r="AC13" s="2278"/>
      <c r="AD13" s="2278"/>
      <c r="AE13" s="2278"/>
      <c r="AF13" s="2278"/>
      <c r="AG13" s="2279"/>
    </row>
    <row r="14" spans="1:33" ht="15.75">
      <c r="A14" s="1839"/>
      <c r="B14" s="1839"/>
      <c r="C14" s="2927" t="s">
        <v>153</v>
      </c>
      <c r="D14" s="1840"/>
      <c r="E14" s="1840"/>
      <c r="F14" s="1840"/>
      <c r="G14" s="1840"/>
      <c r="H14" s="1840"/>
      <c r="I14" s="1840"/>
      <c r="J14" s="1840"/>
      <c r="K14" s="1840"/>
      <c r="L14" s="1840"/>
      <c r="M14" s="1840"/>
      <c r="N14" s="1840"/>
      <c r="O14" s="1840"/>
      <c r="P14" s="1840"/>
      <c r="Q14" s="1840"/>
      <c r="R14" s="1840"/>
      <c r="S14" s="1840"/>
      <c r="T14" s="1840"/>
      <c r="U14" s="2927" t="s">
        <v>1545</v>
      </c>
      <c r="V14" s="1840"/>
      <c r="W14" s="1840"/>
      <c r="X14" s="1840"/>
      <c r="Y14" s="1840"/>
      <c r="Z14" s="1840"/>
      <c r="AA14" s="1840"/>
      <c r="AB14" s="1840"/>
      <c r="AC14" s="1840"/>
      <c r="AD14" s="1840"/>
      <c r="AE14" s="1840"/>
      <c r="AF14" s="1839"/>
      <c r="AG14" s="2279"/>
    </row>
    <row r="15" spans="1:33" ht="15.75">
      <c r="A15" s="1839"/>
      <c r="B15" s="1839"/>
      <c r="C15" s="2917" t="s">
        <v>154</v>
      </c>
      <c r="D15" s="1840" t="s">
        <v>21</v>
      </c>
      <c r="E15" s="2917" t="s">
        <v>155</v>
      </c>
      <c r="F15" s="1840"/>
      <c r="G15" s="2917" t="s">
        <v>156</v>
      </c>
      <c r="H15" s="1840"/>
      <c r="I15" s="2917" t="s">
        <v>157</v>
      </c>
      <c r="J15" s="1840"/>
      <c r="K15" s="2917" t="s">
        <v>158</v>
      </c>
      <c r="L15" s="1840"/>
      <c r="M15" s="2917" t="s">
        <v>173</v>
      </c>
      <c r="N15" s="1840"/>
      <c r="O15" s="2917" t="s">
        <v>174</v>
      </c>
      <c r="P15" s="1840"/>
      <c r="Q15" s="2917" t="s">
        <v>161</v>
      </c>
      <c r="R15" s="1840"/>
      <c r="S15" s="2917" t="s">
        <v>162</v>
      </c>
      <c r="T15" s="1840"/>
      <c r="U15" s="2917" t="s">
        <v>163</v>
      </c>
      <c r="V15" s="1840"/>
      <c r="W15" s="2917" t="s">
        <v>164</v>
      </c>
      <c r="X15" s="1840"/>
      <c r="Y15" s="2917" t="s">
        <v>165</v>
      </c>
      <c r="Z15" s="1840"/>
      <c r="AA15" s="1840"/>
      <c r="AB15" s="2929" t="s">
        <v>153</v>
      </c>
      <c r="AC15" s="1840" t="s">
        <v>21</v>
      </c>
      <c r="AD15" s="1840"/>
      <c r="AE15" s="2929" t="s">
        <v>152</v>
      </c>
      <c r="AF15" s="1839"/>
      <c r="AG15" s="2279"/>
    </row>
    <row r="16" spans="1:33" ht="15">
      <c r="A16" s="1839"/>
      <c r="B16" s="1839"/>
      <c r="C16" s="1845"/>
      <c r="D16" s="1839"/>
      <c r="E16" s="1845"/>
      <c r="F16" s="1839"/>
      <c r="G16" s="1845"/>
      <c r="H16" s="1839"/>
      <c r="I16" s="1845"/>
      <c r="J16" s="1839"/>
      <c r="K16" s="1845"/>
      <c r="L16" s="1839"/>
      <c r="M16" s="1845"/>
      <c r="N16" s="1839"/>
      <c r="O16" s="1845"/>
      <c r="P16" s="1839"/>
      <c r="Q16" s="1845"/>
      <c r="R16" s="1839"/>
      <c r="S16" s="1845"/>
      <c r="T16" s="1839"/>
      <c r="U16" s="1845"/>
      <c r="V16" s="1839"/>
      <c r="W16" s="1845"/>
      <c r="X16" s="1839"/>
      <c r="Y16" s="1845"/>
      <c r="Z16" s="1839"/>
      <c r="AA16" s="1839"/>
      <c r="AB16" s="1607"/>
      <c r="AC16" s="1839"/>
      <c r="AD16" s="1839"/>
      <c r="AE16" s="1607"/>
      <c r="AF16" s="1839"/>
      <c r="AG16" s="2279"/>
    </row>
    <row r="17" spans="1:33" ht="15.75">
      <c r="A17" s="1840" t="s">
        <v>1640</v>
      </c>
      <c r="B17" s="1839"/>
      <c r="C17" s="1618"/>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2280"/>
      <c r="AB17" s="1724"/>
      <c r="AC17" s="1724"/>
      <c r="AD17" s="2280"/>
      <c r="AE17" s="1724"/>
      <c r="AF17" s="1839"/>
      <c r="AG17" s="2279"/>
    </row>
    <row r="18" spans="1:33" ht="15">
      <c r="A18" s="1839"/>
      <c r="B18" s="1839"/>
      <c r="C18" s="1618"/>
      <c r="D18" s="1618"/>
      <c r="E18" s="1618"/>
      <c r="F18" s="1618"/>
      <c r="G18" s="1618"/>
      <c r="H18" s="1618"/>
      <c r="I18" s="1618"/>
      <c r="J18" s="1618"/>
      <c r="K18" s="1618"/>
      <c r="L18" s="1618"/>
      <c r="M18" s="1618"/>
      <c r="N18" s="1618"/>
      <c r="O18" s="1618"/>
      <c r="P18" s="1618"/>
      <c r="Q18" s="1618"/>
      <c r="R18" s="1618"/>
      <c r="S18" s="1618"/>
      <c r="T18" s="1618"/>
      <c r="U18" s="1618"/>
      <c r="V18" s="1618"/>
      <c r="W18" s="1618"/>
      <c r="X18" s="1618"/>
      <c r="Y18" s="1618"/>
      <c r="Z18" s="1618"/>
      <c r="AA18" s="2280"/>
      <c r="AB18" s="1724"/>
      <c r="AC18" s="1724"/>
      <c r="AD18" s="2280"/>
      <c r="AE18" s="1724"/>
      <c r="AF18" s="1839"/>
      <c r="AG18" s="2279"/>
    </row>
    <row r="19" spans="1:33" ht="15">
      <c r="A19" s="1839" t="s">
        <v>1673</v>
      </c>
      <c r="B19" s="1839"/>
      <c r="C19" s="2323">
        <v>2760.5</v>
      </c>
      <c r="D19" s="2323"/>
      <c r="E19" s="2323"/>
      <c r="F19" s="2323"/>
      <c r="G19" s="2323"/>
      <c r="H19" s="2323"/>
      <c r="I19" s="2323"/>
      <c r="J19" s="2323"/>
      <c r="K19" s="2323"/>
      <c r="L19" s="2323"/>
      <c r="M19" s="2323"/>
      <c r="N19" s="2323"/>
      <c r="O19" s="2323"/>
      <c r="P19" s="2323"/>
      <c r="Q19" s="2323"/>
      <c r="R19" s="2323"/>
      <c r="S19" s="2323"/>
      <c r="T19" s="2323"/>
      <c r="U19" s="2323"/>
      <c r="V19" s="2323"/>
      <c r="W19" s="2323"/>
      <c r="X19" s="2323"/>
      <c r="Y19" s="2323"/>
      <c r="Z19" s="2323"/>
      <c r="AA19" s="3073"/>
      <c r="AB19" s="1598">
        <f>ROUND(SUM(C19:Y19),1)</f>
        <v>2760.5</v>
      </c>
      <c r="AC19" s="1598"/>
      <c r="AD19" s="3073"/>
      <c r="AE19" s="2323">
        <v>2502.6</v>
      </c>
      <c r="AF19" s="1839"/>
      <c r="AG19" s="2279"/>
    </row>
    <row r="20" spans="1:33" ht="15">
      <c r="A20" s="1839" t="s">
        <v>1674</v>
      </c>
      <c r="B20" s="1887"/>
      <c r="C20" s="1620">
        <v>4040.4</v>
      </c>
      <c r="D20" s="1620"/>
      <c r="E20" s="1620"/>
      <c r="F20" s="1620"/>
      <c r="G20" s="1620"/>
      <c r="H20" s="1620"/>
      <c r="I20" s="1620"/>
      <c r="J20" s="1620"/>
      <c r="K20" s="1620"/>
      <c r="L20" s="1620"/>
      <c r="M20" s="1620"/>
      <c r="N20" s="1620"/>
      <c r="O20" s="1620"/>
      <c r="P20" s="1620"/>
      <c r="Q20" s="1620"/>
      <c r="R20" s="1620"/>
      <c r="S20" s="1620"/>
      <c r="T20" s="1620"/>
      <c r="U20" s="1620"/>
      <c r="V20" s="1620"/>
      <c r="W20" s="1620"/>
      <c r="X20" s="1620"/>
      <c r="Y20" s="1620"/>
      <c r="Z20" s="1620"/>
      <c r="AA20" s="3068"/>
      <c r="AB20" s="1613">
        <f t="shared" ref="AB20:AB23" si="0">ROUND(SUM(C20:Y20),1)</f>
        <v>4040.4</v>
      </c>
      <c r="AC20" s="1613"/>
      <c r="AD20" s="3068"/>
      <c r="AE20" s="1620">
        <v>5828.8</v>
      </c>
      <c r="AF20" s="1839"/>
      <c r="AG20" s="2279"/>
    </row>
    <row r="21" spans="1:33" ht="15">
      <c r="A21" s="1839" t="s">
        <v>1675</v>
      </c>
      <c r="B21" s="1839"/>
      <c r="C21" s="1620">
        <v>1433.5</v>
      </c>
      <c r="D21" s="1620"/>
      <c r="E21" s="1620"/>
      <c r="F21" s="1620"/>
      <c r="G21" s="1620"/>
      <c r="H21" s="1620"/>
      <c r="I21" s="1620"/>
      <c r="J21" s="1620"/>
      <c r="K21" s="1620"/>
      <c r="L21" s="1620"/>
      <c r="M21" s="1620"/>
      <c r="N21" s="1620"/>
      <c r="O21" s="1620"/>
      <c r="P21" s="1620"/>
      <c r="Q21" s="1620"/>
      <c r="R21" s="1620"/>
      <c r="S21" s="1620"/>
      <c r="T21" s="1620"/>
      <c r="U21" s="1620"/>
      <c r="V21" s="1620"/>
      <c r="W21" s="1620"/>
      <c r="X21" s="1620"/>
      <c r="Y21" s="1620"/>
      <c r="Z21" s="1620"/>
      <c r="AA21" s="3068"/>
      <c r="AB21" s="1613">
        <f t="shared" si="0"/>
        <v>1433.5</v>
      </c>
      <c r="AC21" s="1613"/>
      <c r="AD21" s="3068"/>
      <c r="AE21" s="1620">
        <v>1474</v>
      </c>
      <c r="AF21" s="1839"/>
      <c r="AG21" s="2279"/>
    </row>
    <row r="22" spans="1:33" ht="15">
      <c r="A22" s="2290" t="s">
        <v>1676</v>
      </c>
      <c r="B22" s="1839"/>
      <c r="C22" s="1620">
        <v>-124.1</v>
      </c>
      <c r="D22" s="1620"/>
      <c r="E22" s="1620"/>
      <c r="F22" s="1620"/>
      <c r="G22" s="1620"/>
      <c r="H22" s="1620"/>
      <c r="I22" s="1620"/>
      <c r="J22" s="1620"/>
      <c r="K22" s="1620"/>
      <c r="L22" s="1620"/>
      <c r="M22" s="1620"/>
      <c r="N22" s="1620"/>
      <c r="O22" s="1620"/>
      <c r="P22" s="1620"/>
      <c r="Q22" s="1620"/>
      <c r="R22" s="1620"/>
      <c r="S22" s="1620"/>
      <c r="T22" s="1620"/>
      <c r="U22" s="1620"/>
      <c r="V22" s="1620"/>
      <c r="W22" s="1620"/>
      <c r="X22" s="1620"/>
      <c r="Y22" s="1620"/>
      <c r="Z22" s="1620"/>
      <c r="AA22" s="3068"/>
      <c r="AB22" s="1613">
        <f t="shared" si="0"/>
        <v>-124.1</v>
      </c>
      <c r="AC22" s="1613"/>
      <c r="AD22" s="3068"/>
      <c r="AE22" s="1620">
        <v>-137.80000000000001</v>
      </c>
      <c r="AF22" s="1839"/>
      <c r="AG22" s="2279"/>
    </row>
    <row r="23" spans="1:33" ht="15">
      <c r="A23" s="2290" t="s">
        <v>1677</v>
      </c>
      <c r="B23" s="1839"/>
      <c r="C23" s="1620">
        <v>112.2</v>
      </c>
      <c r="D23" s="1620"/>
      <c r="E23" s="1620"/>
      <c r="F23" s="1620"/>
      <c r="G23" s="1620"/>
      <c r="H23" s="1620"/>
      <c r="I23" s="1620"/>
      <c r="J23" s="1620"/>
      <c r="K23" s="1620"/>
      <c r="L23" s="1620"/>
      <c r="M23" s="1620"/>
      <c r="N23" s="1620"/>
      <c r="O23" s="1620"/>
      <c r="P23" s="1620"/>
      <c r="Q23" s="1620"/>
      <c r="R23" s="1620"/>
      <c r="S23" s="1620"/>
      <c r="T23" s="1620"/>
      <c r="U23" s="1620"/>
      <c r="V23" s="1620"/>
      <c r="W23" s="1620"/>
      <c r="X23" s="1620"/>
      <c r="Y23" s="1620"/>
      <c r="Z23" s="1620"/>
      <c r="AA23" s="3068"/>
      <c r="AB23" s="1613">
        <f t="shared" si="0"/>
        <v>112.2</v>
      </c>
      <c r="AC23" s="1613"/>
      <c r="AD23" s="3068"/>
      <c r="AE23" s="1620">
        <v>106.7</v>
      </c>
      <c r="AF23" s="1839"/>
      <c r="AG23" s="2279"/>
    </row>
    <row r="24" spans="1:33" s="2780" customFormat="1" ht="15.75">
      <c r="A24" s="1840" t="s">
        <v>1678</v>
      </c>
      <c r="B24" s="1840"/>
      <c r="C24" s="3074">
        <f>ROUND(SUM(C19:C23),1)</f>
        <v>8222.5</v>
      </c>
      <c r="D24" s="3053"/>
      <c r="E24" s="3074">
        <f>ROUND(SUM(E19:E23),1)</f>
        <v>0</v>
      </c>
      <c r="F24" s="3053"/>
      <c r="G24" s="3074">
        <f>ROUND(SUM(G19:G23),1)</f>
        <v>0</v>
      </c>
      <c r="H24" s="3053"/>
      <c r="I24" s="3074">
        <f>ROUND(SUM(I19:I23),1)</f>
        <v>0</v>
      </c>
      <c r="J24" s="3053"/>
      <c r="K24" s="3074">
        <f>ROUND(SUM(K19:K23),1)</f>
        <v>0</v>
      </c>
      <c r="L24" s="3053"/>
      <c r="M24" s="3074">
        <f>ROUND(SUM(M19:M23),1)</f>
        <v>0</v>
      </c>
      <c r="N24" s="3053"/>
      <c r="O24" s="3074">
        <f>ROUND(SUM(O19:O23),1)</f>
        <v>0</v>
      </c>
      <c r="P24" s="3053"/>
      <c r="Q24" s="3074">
        <f>ROUND(SUM(Q19:Q23),1)</f>
        <v>0</v>
      </c>
      <c r="R24" s="3053"/>
      <c r="S24" s="3074">
        <f>ROUND(SUM(S19:S23),1)</f>
        <v>0</v>
      </c>
      <c r="T24" s="3053"/>
      <c r="U24" s="3074">
        <f>ROUND(SUM(U19:U23),1)</f>
        <v>0</v>
      </c>
      <c r="V24" s="3053"/>
      <c r="W24" s="3074">
        <f>ROUND(SUM(W19:W23),1)</f>
        <v>0</v>
      </c>
      <c r="X24" s="3053"/>
      <c r="Y24" s="3074">
        <f>ROUND(SUM(Y19:Y23),1)</f>
        <v>0</v>
      </c>
      <c r="Z24" s="3053"/>
      <c r="AA24" s="3065"/>
      <c r="AB24" s="3074">
        <f>ROUND(SUM(AB19:AB23),1)</f>
        <v>8222.5</v>
      </c>
      <c r="AC24" s="3053"/>
      <c r="AD24" s="3065"/>
      <c r="AE24" s="3075">
        <f>ROUND(SUM(AE19:AE23),1)</f>
        <v>9774.2999999999993</v>
      </c>
      <c r="AF24" s="1840"/>
      <c r="AG24" s="2279"/>
    </row>
    <row r="25" spans="1:33" ht="15">
      <c r="A25" s="2290" t="s">
        <v>1679</v>
      </c>
      <c r="B25" s="1839"/>
      <c r="C25" s="2294">
        <v>0</v>
      </c>
      <c r="D25" s="1620"/>
      <c r="E25" s="2294"/>
      <c r="F25" s="1620"/>
      <c r="G25" s="2294"/>
      <c r="H25" s="1620"/>
      <c r="I25" s="2294"/>
      <c r="J25" s="1620"/>
      <c r="K25" s="2294"/>
      <c r="L25" s="1620"/>
      <c r="M25" s="2294"/>
      <c r="N25" s="1620"/>
      <c r="O25" s="2294"/>
      <c r="P25" s="1620"/>
      <c r="Q25" s="2294"/>
      <c r="R25" s="1620"/>
      <c r="S25" s="2294"/>
      <c r="T25" s="1620"/>
      <c r="U25" s="2294"/>
      <c r="V25" s="1620"/>
      <c r="W25" s="2294"/>
      <c r="X25" s="1620"/>
      <c r="Y25" s="2294"/>
      <c r="Z25" s="1620"/>
      <c r="AA25" s="3068"/>
      <c r="AB25" s="3076">
        <f>ROUND(SUM(C25:Y25),1)</f>
        <v>0</v>
      </c>
      <c r="AC25" s="1613"/>
      <c r="AD25" s="3068"/>
      <c r="AE25" s="1867">
        <v>0</v>
      </c>
      <c r="AF25" s="1839"/>
      <c r="AG25" s="2279"/>
    </row>
    <row r="26" spans="1:33" ht="15">
      <c r="A26" s="2290" t="s">
        <v>175</v>
      </c>
      <c r="B26" s="1839"/>
      <c r="C26" s="1749">
        <v>-1338.3</v>
      </c>
      <c r="D26" s="1620"/>
      <c r="E26" s="1749"/>
      <c r="F26" s="1620"/>
      <c r="G26" s="1749"/>
      <c r="H26" s="1620"/>
      <c r="I26" s="1749"/>
      <c r="J26" s="1620"/>
      <c r="K26" s="1749"/>
      <c r="L26" s="1620"/>
      <c r="M26" s="1749"/>
      <c r="N26" s="1620"/>
      <c r="O26" s="1749"/>
      <c r="P26" s="1620"/>
      <c r="Q26" s="1749"/>
      <c r="R26" s="1620"/>
      <c r="S26" s="1749"/>
      <c r="T26" s="1620"/>
      <c r="U26" s="1749"/>
      <c r="V26" s="1620"/>
      <c r="W26" s="1749"/>
      <c r="X26" s="1620"/>
      <c r="Y26" s="1749"/>
      <c r="Z26" s="1620"/>
      <c r="AA26" s="3068"/>
      <c r="AB26" s="1613">
        <f t="shared" ref="AB26:AB27" si="1">ROUND(SUM(C26:Y26),1)</f>
        <v>-1338.3</v>
      </c>
      <c r="AC26" s="1613"/>
      <c r="AD26" s="3068"/>
      <c r="AE26" s="1749">
        <v>-1664.3</v>
      </c>
      <c r="AF26" s="1839"/>
      <c r="AG26" s="2279"/>
    </row>
    <row r="27" spans="1:33" ht="15">
      <c r="A27" s="1839" t="s">
        <v>1680</v>
      </c>
      <c r="B27" s="1839"/>
      <c r="C27" s="1620">
        <v>-2869.2</v>
      </c>
      <c r="D27" s="1620"/>
      <c r="E27" s="1620"/>
      <c r="F27" s="1620"/>
      <c r="G27" s="1620"/>
      <c r="H27" s="1620"/>
      <c r="I27" s="1620"/>
      <c r="J27" s="1620"/>
      <c r="K27" s="1620"/>
      <c r="L27" s="1620"/>
      <c r="M27" s="1620"/>
      <c r="N27" s="1620"/>
      <c r="O27" s="1620"/>
      <c r="P27" s="1620"/>
      <c r="Q27" s="1620"/>
      <c r="R27" s="1620"/>
      <c r="S27" s="1620"/>
      <c r="T27" s="1620"/>
      <c r="U27" s="1620"/>
      <c r="V27" s="1620"/>
      <c r="W27" s="1620"/>
      <c r="X27" s="1620"/>
      <c r="Y27" s="1620"/>
      <c r="Z27" s="1620"/>
      <c r="AA27" s="3068"/>
      <c r="AB27" s="1613">
        <f t="shared" si="1"/>
        <v>-2869.2</v>
      </c>
      <c r="AC27" s="1613"/>
      <c r="AD27" s="3068"/>
      <c r="AE27" s="1620">
        <v>-3117.1</v>
      </c>
      <c r="AF27" s="1839"/>
      <c r="AG27" s="2279"/>
    </row>
    <row r="28" spans="1:33" ht="15.75">
      <c r="A28" s="1840" t="s">
        <v>1681</v>
      </c>
      <c r="B28" s="1839"/>
      <c r="C28" s="3074">
        <f>ROUND(SUM(C24)+SUM(C25)+SUM(C26)+SUM(C27),1)</f>
        <v>4015</v>
      </c>
      <c r="D28" s="3053"/>
      <c r="E28" s="3074">
        <f>ROUND(SUM(E24)+SUM(E25)+SUM(E26)+SUM(E27),1)</f>
        <v>0</v>
      </c>
      <c r="F28" s="3053"/>
      <c r="G28" s="3074">
        <f>ROUND(SUM(G24)+SUM(G25)+SUM(G26)+SUM(G27),1)</f>
        <v>0</v>
      </c>
      <c r="H28" s="3053"/>
      <c r="I28" s="3074">
        <f>ROUND(SUM(I24)+SUM(I25)+SUM(I26)+SUM(I27),1)</f>
        <v>0</v>
      </c>
      <c r="J28" s="3053"/>
      <c r="K28" s="3074">
        <f>ROUND(SUM(K24)+SUM(K25)+SUM(K26)+SUM(K27),1)</f>
        <v>0</v>
      </c>
      <c r="L28" s="3053"/>
      <c r="M28" s="3074">
        <f>ROUND(SUM(M24)+SUM(M25)+SUM(M26)+SUM(M27),1)</f>
        <v>0</v>
      </c>
      <c r="N28" s="3053"/>
      <c r="O28" s="3074">
        <f>ROUND(SUM(O24)+SUM(O25)+SUM(O26)+SUM(O27),1)</f>
        <v>0</v>
      </c>
      <c r="P28" s="3053"/>
      <c r="Q28" s="3074">
        <f>ROUND(SUM(Q24)+SUM(Q25)+SUM(Q26)+SUM(Q27),1)</f>
        <v>0</v>
      </c>
      <c r="R28" s="3053"/>
      <c r="S28" s="3074">
        <f>ROUND(SUM(S24)+SUM(S25)+SUM(S26)+SUM(S27),1)</f>
        <v>0</v>
      </c>
      <c r="T28" s="3053"/>
      <c r="U28" s="3074">
        <f>ROUND(SUM(U24)+SUM(U25)+SUM(U26)+SUM(U27),1)</f>
        <v>0</v>
      </c>
      <c r="V28" s="3053"/>
      <c r="W28" s="3074">
        <f>ROUND(SUM(W24)+SUM(W25)+SUM(W26)+SUM(W27),1)</f>
        <v>0</v>
      </c>
      <c r="X28" s="3053"/>
      <c r="Y28" s="3074">
        <f>ROUND(SUM(Y24)+SUM(Y25)+SUM(Y26)+SUM(Y27),1)</f>
        <v>0</v>
      </c>
      <c r="Z28" s="3053"/>
      <c r="AA28" s="3065"/>
      <c r="AB28" s="3074">
        <f>ROUND(SUM(AB24)+SUM(AB25)+SUM(AB26)+SUM(AB27),1)</f>
        <v>4015</v>
      </c>
      <c r="AC28" s="3053"/>
      <c r="AD28" s="3065"/>
      <c r="AE28" s="3074">
        <f>ROUND(SUM(AE24)+SUM(AE25)+SUM(AE26)+SUM(AE27),1)</f>
        <v>4992.8999999999996</v>
      </c>
      <c r="AF28" s="1840"/>
      <c r="AG28" s="2279"/>
    </row>
    <row r="29" spans="1:33" ht="15">
      <c r="A29" s="1839"/>
      <c r="B29" s="1839"/>
      <c r="C29" s="2322"/>
      <c r="D29" s="1613"/>
      <c r="E29" s="2322"/>
      <c r="F29" s="1613"/>
      <c r="G29" s="2322"/>
      <c r="H29" s="1613"/>
      <c r="I29" s="2322"/>
      <c r="J29" s="1613"/>
      <c r="K29" s="2322"/>
      <c r="L29" s="1613"/>
      <c r="M29" s="2322"/>
      <c r="N29" s="1613"/>
      <c r="O29" s="2322"/>
      <c r="P29" s="1613"/>
      <c r="Q29" s="2322"/>
      <c r="R29" s="1613"/>
      <c r="S29" s="2322"/>
      <c r="T29" s="1613"/>
      <c r="U29" s="2322"/>
      <c r="V29" s="1613"/>
      <c r="W29" s="2322"/>
      <c r="X29" s="1613"/>
      <c r="Y29" s="2322"/>
      <c r="Z29" s="1613"/>
      <c r="AA29" s="3068"/>
      <c r="AB29" s="2322"/>
      <c r="AC29" s="1613"/>
      <c r="AD29" s="3068"/>
      <c r="AE29" s="2322"/>
      <c r="AF29" s="1839"/>
      <c r="AG29" s="2279"/>
    </row>
    <row r="30" spans="1:33" ht="15.75">
      <c r="A30" s="2299" t="s">
        <v>1682</v>
      </c>
      <c r="B30" s="1887"/>
      <c r="C30" s="1613"/>
      <c r="D30" s="1613"/>
      <c r="E30" s="1613"/>
      <c r="F30" s="1613"/>
      <c r="G30" s="1613"/>
      <c r="H30" s="1613"/>
      <c r="I30" s="1613"/>
      <c r="J30" s="1613"/>
      <c r="K30" s="1613"/>
      <c r="L30" s="1613"/>
      <c r="M30" s="1613"/>
      <c r="N30" s="1613"/>
      <c r="O30" s="1613"/>
      <c r="P30" s="1613"/>
      <c r="Q30" s="1613"/>
      <c r="R30" s="1613"/>
      <c r="S30" s="1613"/>
      <c r="T30" s="1613"/>
      <c r="U30" s="1613"/>
      <c r="V30" s="1613"/>
      <c r="W30" s="1613"/>
      <c r="X30" s="1613"/>
      <c r="Y30" s="1613"/>
      <c r="Z30" s="1613"/>
      <c r="AA30" s="3068"/>
      <c r="AB30" s="1613"/>
      <c r="AC30" s="1613"/>
      <c r="AD30" s="3068"/>
      <c r="AE30" s="1613"/>
      <c r="AF30" s="1839"/>
      <c r="AG30" s="2279"/>
    </row>
    <row r="31" spans="1:33" ht="15">
      <c r="A31" s="1839"/>
      <c r="B31" s="1839"/>
      <c r="C31" s="1613"/>
      <c r="D31" s="1613"/>
      <c r="E31" s="1613"/>
      <c r="F31" s="1613"/>
      <c r="G31" s="1613"/>
      <c r="H31" s="1613"/>
      <c r="I31" s="1613"/>
      <c r="J31" s="1613"/>
      <c r="K31" s="1613"/>
      <c r="L31" s="1613"/>
      <c r="M31" s="1613"/>
      <c r="N31" s="1613"/>
      <c r="O31" s="1613"/>
      <c r="P31" s="1613"/>
      <c r="Q31" s="1613"/>
      <c r="R31" s="1613"/>
      <c r="S31" s="1613"/>
      <c r="T31" s="1613"/>
      <c r="U31" s="1613"/>
      <c r="V31" s="1613"/>
      <c r="W31" s="1613"/>
      <c r="X31" s="1613"/>
      <c r="Y31" s="1613"/>
      <c r="Z31" s="1613"/>
      <c r="AA31" s="3068"/>
      <c r="AB31" s="1613"/>
      <c r="AC31" s="1613"/>
      <c r="AD31" s="3068"/>
      <c r="AE31" s="1613"/>
      <c r="AF31" s="1839"/>
      <c r="AG31" s="2279"/>
    </row>
    <row r="32" spans="1:33" ht="15">
      <c r="A32" s="1839" t="s">
        <v>1683</v>
      </c>
      <c r="B32" s="1887"/>
      <c r="C32" s="1620">
        <v>453.6</v>
      </c>
      <c r="D32" s="1620"/>
      <c r="E32" s="1620"/>
      <c r="F32" s="1620"/>
      <c r="G32" s="1620"/>
      <c r="H32" s="1620"/>
      <c r="I32" s="1620"/>
      <c r="J32" s="1620"/>
      <c r="K32" s="1620"/>
      <c r="L32" s="1620"/>
      <c r="M32" s="1620"/>
      <c r="N32" s="1620"/>
      <c r="O32" s="1620"/>
      <c r="P32" s="1620"/>
      <c r="Q32" s="1620"/>
      <c r="R32" s="1620"/>
      <c r="S32" s="1620"/>
      <c r="T32" s="1620"/>
      <c r="U32" s="1620"/>
      <c r="V32" s="1620"/>
      <c r="W32" s="1620"/>
      <c r="X32" s="1620"/>
      <c r="Y32" s="1620"/>
      <c r="Z32" s="1620"/>
      <c r="AA32" s="3068"/>
      <c r="AB32" s="1613">
        <f>ROUND(SUM(C32:Y32),1)</f>
        <v>453.6</v>
      </c>
      <c r="AC32" s="1613"/>
      <c r="AD32" s="3068"/>
      <c r="AE32" s="1620">
        <v>483</v>
      </c>
      <c r="AF32" s="1839"/>
      <c r="AG32" s="2279"/>
    </row>
    <row r="33" spans="1:33" ht="15">
      <c r="A33" s="1839" t="s">
        <v>1684</v>
      </c>
      <c r="B33" s="1887"/>
      <c r="C33" s="1749">
        <v>0</v>
      </c>
      <c r="D33" s="1620"/>
      <c r="E33" s="1749"/>
      <c r="F33" s="1620"/>
      <c r="G33" s="1749"/>
      <c r="H33" s="1620"/>
      <c r="I33" s="1749"/>
      <c r="J33" s="1620"/>
      <c r="K33" s="1749"/>
      <c r="L33" s="1620"/>
      <c r="M33" s="1749"/>
      <c r="N33" s="1620"/>
      <c r="O33" s="1749"/>
      <c r="P33" s="1620"/>
      <c r="Q33" s="1749"/>
      <c r="R33" s="1620"/>
      <c r="S33" s="1749"/>
      <c r="T33" s="1620"/>
      <c r="U33" s="1749"/>
      <c r="V33" s="1620"/>
      <c r="W33" s="1749"/>
      <c r="X33" s="1620"/>
      <c r="Y33" s="1749"/>
      <c r="Z33" s="1620"/>
      <c r="AA33" s="3068"/>
      <c r="AB33" s="1610">
        <f t="shared" ref="AB33:AB38" si="2">ROUND(SUM(C33:Y33),1)</f>
        <v>0</v>
      </c>
      <c r="AC33" s="1613"/>
      <c r="AD33" s="3068"/>
      <c r="AE33" s="1867">
        <v>0</v>
      </c>
      <c r="AF33" s="1839"/>
      <c r="AG33" s="2279"/>
    </row>
    <row r="34" spans="1:33" ht="15">
      <c r="A34" s="1839" t="s">
        <v>1685</v>
      </c>
      <c r="B34" s="1839"/>
      <c r="C34" s="1620">
        <v>33.5</v>
      </c>
      <c r="D34" s="1620"/>
      <c r="E34" s="1620"/>
      <c r="F34" s="1620"/>
      <c r="G34" s="1620"/>
      <c r="H34" s="1620"/>
      <c r="I34" s="1620"/>
      <c r="J34" s="1620"/>
      <c r="K34" s="1620"/>
      <c r="L34" s="1620"/>
      <c r="M34" s="1620"/>
      <c r="N34" s="1620"/>
      <c r="O34" s="1620"/>
      <c r="P34" s="1620"/>
      <c r="Q34" s="1620"/>
      <c r="R34" s="1620"/>
      <c r="S34" s="1620"/>
      <c r="T34" s="1620"/>
      <c r="U34" s="1620"/>
      <c r="V34" s="1620"/>
      <c r="W34" s="1620"/>
      <c r="X34" s="1620"/>
      <c r="Y34" s="1620"/>
      <c r="Z34" s="1620"/>
      <c r="AA34" s="3068"/>
      <c r="AB34" s="1613">
        <f t="shared" si="2"/>
        <v>33.5</v>
      </c>
      <c r="AC34" s="1613"/>
      <c r="AD34" s="3068"/>
      <c r="AE34" s="1620">
        <v>39.299999999999997</v>
      </c>
      <c r="AF34" s="1839"/>
      <c r="AG34" s="2279"/>
    </row>
    <row r="35" spans="1:33" ht="15">
      <c r="A35" s="1839" t="s">
        <v>1686</v>
      </c>
      <c r="B35" s="1839"/>
      <c r="C35" s="1749">
        <v>0</v>
      </c>
      <c r="D35" s="1620"/>
      <c r="E35" s="1749"/>
      <c r="F35" s="1620"/>
      <c r="G35" s="1749"/>
      <c r="H35" s="1620"/>
      <c r="I35" s="1749"/>
      <c r="J35" s="1620"/>
      <c r="K35" s="1749"/>
      <c r="L35" s="1620"/>
      <c r="M35" s="1749"/>
      <c r="N35" s="1620"/>
      <c r="O35" s="1749"/>
      <c r="P35" s="1620"/>
      <c r="Q35" s="1749"/>
      <c r="R35" s="1620"/>
      <c r="S35" s="1749"/>
      <c r="T35" s="1620"/>
      <c r="U35" s="1749"/>
      <c r="V35" s="1620"/>
      <c r="W35" s="1749"/>
      <c r="X35" s="1620"/>
      <c r="Y35" s="1749"/>
      <c r="Z35" s="1620"/>
      <c r="AA35" s="3068"/>
      <c r="AB35" s="1610">
        <f t="shared" si="2"/>
        <v>0</v>
      </c>
      <c r="AC35" s="1613"/>
      <c r="AD35" s="3068"/>
      <c r="AE35" s="1867">
        <v>0</v>
      </c>
      <c r="AF35" s="1839"/>
      <c r="AG35" s="2279"/>
    </row>
    <row r="36" spans="1:33" ht="15">
      <c r="A36" s="1839" t="s">
        <v>1687</v>
      </c>
      <c r="B36" s="1839"/>
      <c r="C36" s="1620">
        <v>19.399999999999999</v>
      </c>
      <c r="D36" s="1620"/>
      <c r="E36" s="1620"/>
      <c r="F36" s="1620"/>
      <c r="G36" s="1620"/>
      <c r="H36" s="1620"/>
      <c r="I36" s="1620"/>
      <c r="J36" s="1620"/>
      <c r="K36" s="1620"/>
      <c r="L36" s="1620"/>
      <c r="M36" s="1620"/>
      <c r="N36" s="1620"/>
      <c r="O36" s="1620"/>
      <c r="P36" s="1620"/>
      <c r="Q36" s="1620"/>
      <c r="R36" s="1620"/>
      <c r="S36" s="1620"/>
      <c r="T36" s="1620"/>
      <c r="U36" s="1620"/>
      <c r="V36" s="1620"/>
      <c r="W36" s="1620"/>
      <c r="X36" s="1620"/>
      <c r="Y36" s="1620"/>
      <c r="Z36" s="1620"/>
      <c r="AA36" s="3068"/>
      <c r="AB36" s="1613">
        <f t="shared" si="2"/>
        <v>19.399999999999999</v>
      </c>
      <c r="AC36" s="1613"/>
      <c r="AD36" s="3068"/>
      <c r="AE36" s="1620">
        <v>17.8</v>
      </c>
      <c r="AF36" s="1839"/>
      <c r="AG36" s="2279"/>
    </row>
    <row r="37" spans="1:33" ht="15">
      <c r="A37" s="1839" t="s">
        <v>1688</v>
      </c>
      <c r="B37" s="1839"/>
      <c r="C37" s="1749">
        <v>0</v>
      </c>
      <c r="D37" s="1620"/>
      <c r="E37" s="1749"/>
      <c r="F37" s="1620"/>
      <c r="G37" s="1749"/>
      <c r="H37" s="1620"/>
      <c r="I37" s="1749"/>
      <c r="J37" s="1620"/>
      <c r="K37" s="1749"/>
      <c r="L37" s="1620"/>
      <c r="M37" s="1749"/>
      <c r="N37" s="1620"/>
      <c r="O37" s="1749"/>
      <c r="P37" s="1620"/>
      <c r="Q37" s="1749"/>
      <c r="R37" s="1620"/>
      <c r="S37" s="1749"/>
      <c r="T37" s="1620"/>
      <c r="U37" s="1749"/>
      <c r="V37" s="1620"/>
      <c r="W37" s="1749"/>
      <c r="X37" s="1620"/>
      <c r="Y37" s="1749"/>
      <c r="Z37" s="1620"/>
      <c r="AA37" s="3068"/>
      <c r="AB37" s="1610">
        <f t="shared" si="2"/>
        <v>0</v>
      </c>
      <c r="AC37" s="1613"/>
      <c r="AD37" s="3068"/>
      <c r="AE37" s="1867">
        <v>0</v>
      </c>
      <c r="AF37" s="1839"/>
      <c r="AG37" s="2279"/>
    </row>
    <row r="38" spans="1:33" ht="15">
      <c r="A38" s="1859" t="s">
        <v>1689</v>
      </c>
      <c r="B38" s="1839"/>
      <c r="C38" s="1749">
        <v>0</v>
      </c>
      <c r="D38" s="1620"/>
      <c r="E38" s="1749"/>
      <c r="F38" s="1620"/>
      <c r="G38" s="1749"/>
      <c r="H38" s="1620"/>
      <c r="I38" s="1749"/>
      <c r="J38" s="1620"/>
      <c r="K38" s="1749"/>
      <c r="L38" s="1620"/>
      <c r="M38" s="1749"/>
      <c r="N38" s="1620"/>
      <c r="O38" s="1749"/>
      <c r="P38" s="1620"/>
      <c r="Q38" s="1749"/>
      <c r="R38" s="1620"/>
      <c r="S38" s="1749"/>
      <c r="T38" s="1620"/>
      <c r="U38" s="1749"/>
      <c r="V38" s="1620"/>
      <c r="W38" s="1749"/>
      <c r="X38" s="1620"/>
      <c r="Y38" s="1749"/>
      <c r="Z38" s="1620"/>
      <c r="AA38" s="3068"/>
      <c r="AB38" s="1610">
        <f t="shared" si="2"/>
        <v>0</v>
      </c>
      <c r="AC38" s="1613"/>
      <c r="AD38" s="3068"/>
      <c r="AE38" s="1749">
        <v>0</v>
      </c>
      <c r="AF38" s="1839"/>
      <c r="AG38" s="2279"/>
    </row>
    <row r="39" spans="1:33" ht="15.75">
      <c r="A39" s="1840" t="s">
        <v>1690</v>
      </c>
      <c r="B39" s="1839"/>
      <c r="C39" s="3074">
        <f>ROUND(SUM(C32:C38),1)</f>
        <v>506.5</v>
      </c>
      <c r="D39" s="3053"/>
      <c r="E39" s="3074">
        <f>ROUND(SUM(E32:E38),1)</f>
        <v>0</v>
      </c>
      <c r="F39" s="3053"/>
      <c r="G39" s="3074">
        <f>ROUND(SUM(G32:G38),1)</f>
        <v>0</v>
      </c>
      <c r="H39" s="3053"/>
      <c r="I39" s="3074">
        <f>ROUND(SUM(I32:I38),1)</f>
        <v>0</v>
      </c>
      <c r="J39" s="3053"/>
      <c r="K39" s="3074">
        <f>ROUND(SUM(K32:K38),1)</f>
        <v>0</v>
      </c>
      <c r="L39" s="3053"/>
      <c r="M39" s="3074">
        <f>ROUND(SUM(M32:M38),1)</f>
        <v>0</v>
      </c>
      <c r="N39" s="3053"/>
      <c r="O39" s="3074">
        <f>ROUND(SUM(O32:O38),1)</f>
        <v>0</v>
      </c>
      <c r="P39" s="3053"/>
      <c r="Q39" s="3074">
        <f>ROUND(SUM(Q32:Q38),1)</f>
        <v>0</v>
      </c>
      <c r="R39" s="3053"/>
      <c r="S39" s="3074">
        <f>ROUND(SUM(S32:S38),1)</f>
        <v>0</v>
      </c>
      <c r="T39" s="3053"/>
      <c r="U39" s="3074">
        <f>ROUND(SUM(U32:U38),1)</f>
        <v>0</v>
      </c>
      <c r="V39" s="3053"/>
      <c r="W39" s="3074">
        <f>ROUND(SUM(W32:W38),1)</f>
        <v>0</v>
      </c>
      <c r="X39" s="3053"/>
      <c r="Y39" s="3074">
        <f>ROUND(SUM(Y32:Y38),1)</f>
        <v>0</v>
      </c>
      <c r="Z39" s="3053"/>
      <c r="AA39" s="3065"/>
      <c r="AB39" s="3074">
        <f>ROUND(SUM(AB32:AB38),1)</f>
        <v>506.5</v>
      </c>
      <c r="AC39" s="3053"/>
      <c r="AD39" s="3065"/>
      <c r="AE39" s="3074">
        <f>ROUND(SUM(AE32:AE38),1)</f>
        <v>540.1</v>
      </c>
      <c r="AF39" s="1840"/>
      <c r="AG39" s="2279"/>
    </row>
    <row r="40" spans="1:33" ht="15">
      <c r="A40" s="1839"/>
      <c r="B40" s="1839"/>
      <c r="C40" s="2322"/>
      <c r="D40" s="1613"/>
      <c r="E40" s="2322"/>
      <c r="F40" s="1613"/>
      <c r="G40" s="2322"/>
      <c r="H40" s="1613"/>
      <c r="I40" s="2322"/>
      <c r="J40" s="1613"/>
      <c r="K40" s="2322"/>
      <c r="L40" s="1613"/>
      <c r="M40" s="2322"/>
      <c r="N40" s="1613"/>
      <c r="O40" s="2322"/>
      <c r="P40" s="1613"/>
      <c r="Q40" s="2322"/>
      <c r="R40" s="1613"/>
      <c r="S40" s="2322"/>
      <c r="T40" s="1613"/>
      <c r="U40" s="2322"/>
      <c r="V40" s="1613"/>
      <c r="W40" s="2322"/>
      <c r="X40" s="1613"/>
      <c r="Y40" s="2322"/>
      <c r="Z40" s="1613"/>
      <c r="AA40" s="3068"/>
      <c r="AB40" s="2322"/>
      <c r="AC40" s="1613"/>
      <c r="AD40" s="3068"/>
      <c r="AE40" s="2322"/>
      <c r="AF40" s="1839"/>
      <c r="AG40" s="2279"/>
    </row>
    <row r="41" spans="1:33" ht="15.75">
      <c r="A41" s="1840" t="s">
        <v>1658</v>
      </c>
      <c r="B41" s="1839"/>
      <c r="C41" s="1613"/>
      <c r="D41" s="1613"/>
      <c r="E41" s="1613"/>
      <c r="F41" s="1613"/>
      <c r="G41" s="1613"/>
      <c r="H41" s="1613"/>
      <c r="I41" s="1613"/>
      <c r="J41" s="1613"/>
      <c r="K41" s="1613"/>
      <c r="L41" s="1613"/>
      <c r="M41" s="1613"/>
      <c r="N41" s="1613"/>
      <c r="O41" s="1613"/>
      <c r="P41" s="1613"/>
      <c r="Q41" s="1613"/>
      <c r="R41" s="1613"/>
      <c r="S41" s="1613"/>
      <c r="T41" s="1613"/>
      <c r="U41" s="1613"/>
      <c r="V41" s="1613"/>
      <c r="W41" s="1613"/>
      <c r="X41" s="1613"/>
      <c r="Y41" s="1613"/>
      <c r="Z41" s="1613"/>
      <c r="AA41" s="3068"/>
      <c r="AB41" s="1613"/>
      <c r="AC41" s="1613"/>
      <c r="AD41" s="3068"/>
      <c r="AE41" s="1613"/>
      <c r="AF41" s="1839"/>
      <c r="AG41" s="2279"/>
    </row>
    <row r="42" spans="1:33" ht="15">
      <c r="A42" s="1839"/>
      <c r="B42" s="1839"/>
      <c r="C42" s="1613"/>
      <c r="D42" s="1613"/>
      <c r="E42" s="1613"/>
      <c r="F42" s="1613"/>
      <c r="G42" s="1613"/>
      <c r="H42" s="1613"/>
      <c r="I42" s="1613"/>
      <c r="J42" s="1613"/>
      <c r="K42" s="1613"/>
      <c r="L42" s="1613"/>
      <c r="M42" s="1613"/>
      <c r="N42" s="1613"/>
      <c r="O42" s="1613"/>
      <c r="P42" s="1613"/>
      <c r="Q42" s="1613"/>
      <c r="R42" s="1613"/>
      <c r="S42" s="1613"/>
      <c r="T42" s="1613"/>
      <c r="U42" s="1613"/>
      <c r="V42" s="1613"/>
      <c r="W42" s="1613"/>
      <c r="X42" s="1613"/>
      <c r="Y42" s="1613"/>
      <c r="Z42" s="1613"/>
      <c r="AA42" s="3068"/>
      <c r="AB42" s="1613"/>
      <c r="AC42" s="1613"/>
      <c r="AD42" s="3068"/>
      <c r="AE42" s="1613"/>
      <c r="AF42" s="1839"/>
      <c r="AG42" s="2279"/>
    </row>
    <row r="43" spans="1:33" ht="15">
      <c r="A43" s="1839" t="s">
        <v>1691</v>
      </c>
      <c r="B43" s="1839"/>
      <c r="C43" s="1620">
        <v>118</v>
      </c>
      <c r="D43" s="1620"/>
      <c r="E43" s="1620"/>
      <c r="F43" s="1620"/>
      <c r="G43" s="1620"/>
      <c r="H43" s="1620"/>
      <c r="I43" s="1620"/>
      <c r="J43" s="1620"/>
      <c r="K43" s="1620"/>
      <c r="L43" s="1620"/>
      <c r="M43" s="1620"/>
      <c r="N43" s="1620"/>
      <c r="O43" s="1620"/>
      <c r="P43" s="1620"/>
      <c r="Q43" s="1620"/>
      <c r="R43" s="1620"/>
      <c r="S43" s="1620"/>
      <c r="T43" s="1620"/>
      <c r="U43" s="1620"/>
      <c r="V43" s="1620"/>
      <c r="W43" s="1620"/>
      <c r="X43" s="1620"/>
      <c r="Y43" s="1620"/>
      <c r="Z43" s="1620"/>
      <c r="AA43" s="3068"/>
      <c r="AB43" s="1613">
        <f>ROUND(SUM(C43:Y43),1)</f>
        <v>118</v>
      </c>
      <c r="AC43" s="1613"/>
      <c r="AD43" s="3068"/>
      <c r="AE43" s="1620">
        <v>328.9</v>
      </c>
      <c r="AF43" s="1839"/>
      <c r="AG43" s="2279"/>
    </row>
    <row r="44" spans="1:33" ht="15">
      <c r="A44" s="1839" t="s">
        <v>1692</v>
      </c>
      <c r="B44" s="1839"/>
      <c r="C44" s="1620">
        <v>1.3</v>
      </c>
      <c r="D44" s="1620"/>
      <c r="E44" s="1620"/>
      <c r="F44" s="1620"/>
      <c r="G44" s="1620"/>
      <c r="H44" s="1620"/>
      <c r="I44" s="1620"/>
      <c r="J44" s="1620"/>
      <c r="K44" s="1620"/>
      <c r="L44" s="1620"/>
      <c r="M44" s="1620"/>
      <c r="N44" s="1620"/>
      <c r="O44" s="1620"/>
      <c r="P44" s="1620"/>
      <c r="Q44" s="1620"/>
      <c r="R44" s="1620"/>
      <c r="S44" s="1620"/>
      <c r="T44" s="1620"/>
      <c r="U44" s="1620"/>
      <c r="V44" s="1620"/>
      <c r="W44" s="1620"/>
      <c r="X44" s="1620"/>
      <c r="Y44" s="1620"/>
      <c r="Z44" s="1620"/>
      <c r="AA44" s="3068"/>
      <c r="AB44" s="1613">
        <f t="shared" ref="AB44:AB47" si="3">ROUND(SUM(C44:Y44),1)</f>
        <v>1.3</v>
      </c>
      <c r="AC44" s="1613"/>
      <c r="AD44" s="3068"/>
      <c r="AE44" s="1620">
        <v>5.7</v>
      </c>
      <c r="AF44" s="1839"/>
      <c r="AG44" s="2279"/>
    </row>
    <row r="45" spans="1:33" ht="15">
      <c r="A45" s="1839" t="s">
        <v>1693</v>
      </c>
      <c r="B45" s="1839"/>
      <c r="C45" s="1620">
        <v>4.4000000000000004</v>
      </c>
      <c r="D45" s="1620"/>
      <c r="E45" s="1620"/>
      <c r="F45" s="1620"/>
      <c r="G45" s="1620"/>
      <c r="H45" s="1620"/>
      <c r="I45" s="1620"/>
      <c r="J45" s="1620"/>
      <c r="K45" s="1620"/>
      <c r="L45" s="1620"/>
      <c r="M45" s="1620"/>
      <c r="N45" s="1620"/>
      <c r="O45" s="1620"/>
      <c r="P45" s="1620"/>
      <c r="Q45" s="1620"/>
      <c r="R45" s="1620"/>
      <c r="S45" s="1620"/>
      <c r="T45" s="1620"/>
      <c r="U45" s="1620"/>
      <c r="V45" s="1620"/>
      <c r="W45" s="1620"/>
      <c r="X45" s="1620"/>
      <c r="Y45" s="1620"/>
      <c r="Z45" s="1620"/>
      <c r="AA45" s="3068"/>
      <c r="AB45" s="1613">
        <f t="shared" si="3"/>
        <v>4.4000000000000004</v>
      </c>
      <c r="AC45" s="1613"/>
      <c r="AD45" s="3068"/>
      <c r="AE45" s="1620">
        <v>8.4</v>
      </c>
      <c r="AF45" s="1839"/>
      <c r="AG45" s="2279"/>
    </row>
    <row r="46" spans="1:33" ht="15">
      <c r="A46" s="1839" t="s">
        <v>1694</v>
      </c>
      <c r="B46" s="1839"/>
      <c r="C46" s="1620">
        <v>24.7</v>
      </c>
      <c r="D46" s="1620"/>
      <c r="E46" s="1620"/>
      <c r="F46" s="1620"/>
      <c r="G46" s="1620"/>
      <c r="H46" s="1620"/>
      <c r="I46" s="1620"/>
      <c r="J46" s="1620"/>
      <c r="K46" s="1620"/>
      <c r="L46" s="1620"/>
      <c r="M46" s="1620"/>
      <c r="N46" s="1620"/>
      <c r="O46" s="1620"/>
      <c r="P46" s="1620"/>
      <c r="Q46" s="1620"/>
      <c r="R46" s="1620"/>
      <c r="S46" s="1620"/>
      <c r="T46" s="1620"/>
      <c r="U46" s="1620"/>
      <c r="V46" s="1620"/>
      <c r="W46" s="1620"/>
      <c r="X46" s="1620"/>
      <c r="Y46" s="1620"/>
      <c r="Z46" s="1620"/>
      <c r="AA46" s="3068"/>
      <c r="AB46" s="1613">
        <f t="shared" si="3"/>
        <v>24.7</v>
      </c>
      <c r="AC46" s="1613"/>
      <c r="AD46" s="3068"/>
      <c r="AE46" s="1620">
        <v>12.1</v>
      </c>
      <c r="AF46" s="1839"/>
      <c r="AG46" s="2279"/>
    </row>
    <row r="47" spans="1:33" ht="15">
      <c r="A47" s="1839" t="s">
        <v>1695</v>
      </c>
      <c r="B47" s="1839"/>
      <c r="C47" s="1749">
        <v>0</v>
      </c>
      <c r="D47" s="1620"/>
      <c r="E47" s="1749"/>
      <c r="F47" s="1620"/>
      <c r="G47" s="1749"/>
      <c r="H47" s="1620"/>
      <c r="I47" s="1749"/>
      <c r="J47" s="1620"/>
      <c r="K47" s="1749"/>
      <c r="L47" s="1620"/>
      <c r="M47" s="1749"/>
      <c r="N47" s="1620"/>
      <c r="O47" s="1749"/>
      <c r="P47" s="1620"/>
      <c r="Q47" s="1749"/>
      <c r="R47" s="1620"/>
      <c r="S47" s="1749"/>
      <c r="T47" s="1620"/>
      <c r="U47" s="1749"/>
      <c r="V47" s="1620"/>
      <c r="W47" s="1749"/>
      <c r="X47" s="1620"/>
      <c r="Y47" s="1749"/>
      <c r="Z47" s="1620"/>
      <c r="AA47" s="3068"/>
      <c r="AB47" s="1888">
        <f t="shared" si="3"/>
        <v>0</v>
      </c>
      <c r="AC47" s="1613"/>
      <c r="AD47" s="3068"/>
      <c r="AE47" s="1749">
        <v>0</v>
      </c>
      <c r="AF47" s="1839"/>
      <c r="AG47" s="2279"/>
    </row>
    <row r="48" spans="1:33" ht="15.75">
      <c r="A48" s="1840" t="s">
        <v>1696</v>
      </c>
      <c r="B48" s="1839"/>
      <c r="C48" s="3074">
        <f>ROUND(SUM(C43:C47),1)</f>
        <v>148.4</v>
      </c>
      <c r="D48" s="3053"/>
      <c r="E48" s="3074">
        <f>ROUND(SUM(E43:E47),1)</f>
        <v>0</v>
      </c>
      <c r="F48" s="3053"/>
      <c r="G48" s="3074">
        <f>ROUND(SUM(G43:G47),1)</f>
        <v>0</v>
      </c>
      <c r="H48" s="3053"/>
      <c r="I48" s="3074">
        <f>ROUND(SUM(I43:I47),1)</f>
        <v>0</v>
      </c>
      <c r="J48" s="3053"/>
      <c r="K48" s="3074">
        <f>ROUND(SUM(K43:K47),1)</f>
        <v>0</v>
      </c>
      <c r="L48" s="3053"/>
      <c r="M48" s="3074">
        <f>ROUND(SUM(M43:M47),1)</f>
        <v>0</v>
      </c>
      <c r="N48" s="3053"/>
      <c r="O48" s="3074">
        <f>ROUND(SUM(O43:O47),1)</f>
        <v>0</v>
      </c>
      <c r="P48" s="3053"/>
      <c r="Q48" s="3074">
        <f>ROUND(SUM(Q43:Q47),1)</f>
        <v>0</v>
      </c>
      <c r="R48" s="3053"/>
      <c r="S48" s="3074">
        <f>ROUND(SUM(S43:S47),1)</f>
        <v>0</v>
      </c>
      <c r="T48" s="3053"/>
      <c r="U48" s="3074">
        <f>ROUND(SUM(U43:U47),1)</f>
        <v>0</v>
      </c>
      <c r="V48" s="3053"/>
      <c r="W48" s="3074">
        <f>ROUND(SUM(W43:W47),1)</f>
        <v>0</v>
      </c>
      <c r="X48" s="3053"/>
      <c r="Y48" s="3074">
        <f>ROUND(SUM(Y43:Y47),1)</f>
        <v>0</v>
      </c>
      <c r="Z48" s="3053"/>
      <c r="AA48" s="3065"/>
      <c r="AB48" s="3074">
        <f>ROUND(SUM(AB43:AB47),1)</f>
        <v>148.4</v>
      </c>
      <c r="AC48" s="3053"/>
      <c r="AD48" s="3065"/>
      <c r="AE48" s="3074">
        <f>ROUND(SUM(AE43:AE47),1)</f>
        <v>355.1</v>
      </c>
      <c r="AF48" s="1840"/>
      <c r="AG48" s="2279"/>
    </row>
    <row r="49" spans="1:33" ht="15">
      <c r="A49" s="1839"/>
      <c r="B49" s="1839"/>
      <c r="C49" s="2322"/>
      <c r="D49" s="1613"/>
      <c r="E49" s="2322"/>
      <c r="F49" s="1613"/>
      <c r="G49" s="2322"/>
      <c r="H49" s="1613"/>
      <c r="I49" s="2322"/>
      <c r="J49" s="1613"/>
      <c r="K49" s="2322"/>
      <c r="L49" s="1613"/>
      <c r="M49" s="2322"/>
      <c r="N49" s="1613"/>
      <c r="O49" s="2322"/>
      <c r="P49" s="1613"/>
      <c r="Q49" s="2322"/>
      <c r="R49" s="1613"/>
      <c r="S49" s="2322"/>
      <c r="T49" s="1613"/>
      <c r="U49" s="2322"/>
      <c r="V49" s="1613"/>
      <c r="W49" s="2322"/>
      <c r="X49" s="1613"/>
      <c r="Y49" s="2322"/>
      <c r="Z49" s="1613"/>
      <c r="AA49" s="3068"/>
      <c r="AB49" s="2322"/>
      <c r="AC49" s="1613"/>
      <c r="AD49" s="3068"/>
      <c r="AE49" s="2322"/>
      <c r="AF49" s="1839"/>
      <c r="AG49" s="2279"/>
    </row>
    <row r="50" spans="1:33" ht="15.75">
      <c r="A50" s="1840" t="s">
        <v>1697</v>
      </c>
      <c r="B50" s="1839"/>
      <c r="C50" s="1613"/>
      <c r="D50" s="1613"/>
      <c r="E50" s="1613"/>
      <c r="F50" s="1613"/>
      <c r="G50" s="1613"/>
      <c r="H50" s="1613"/>
      <c r="I50" s="1613"/>
      <c r="J50" s="1613"/>
      <c r="K50" s="1613"/>
      <c r="L50" s="1613"/>
      <c r="M50" s="1613"/>
      <c r="N50" s="1613"/>
      <c r="O50" s="1613"/>
      <c r="P50" s="1613"/>
      <c r="Q50" s="1613"/>
      <c r="R50" s="1613"/>
      <c r="S50" s="1613"/>
      <c r="T50" s="1613"/>
      <c r="U50" s="1613"/>
      <c r="V50" s="1613"/>
      <c r="W50" s="1613"/>
      <c r="X50" s="1613"/>
      <c r="Y50" s="1613"/>
      <c r="Z50" s="1613"/>
      <c r="AA50" s="3068"/>
      <c r="AB50" s="1613"/>
      <c r="AC50" s="1613"/>
      <c r="AD50" s="3068"/>
      <c r="AE50" s="1613"/>
      <c r="AF50" s="1839"/>
      <c r="AG50" s="2279"/>
    </row>
    <row r="51" spans="1:33" ht="15">
      <c r="A51" s="1839"/>
      <c r="B51" s="1839"/>
      <c r="C51" s="1613"/>
      <c r="D51" s="1613"/>
      <c r="E51" s="1613"/>
      <c r="F51" s="1613"/>
      <c r="G51" s="1613"/>
      <c r="H51" s="1613"/>
      <c r="I51" s="1613"/>
      <c r="J51" s="1613"/>
      <c r="K51" s="1613"/>
      <c r="L51" s="1613"/>
      <c r="M51" s="1613"/>
      <c r="N51" s="1613"/>
      <c r="O51" s="1613"/>
      <c r="P51" s="1613"/>
      <c r="Q51" s="1613"/>
      <c r="R51" s="1613"/>
      <c r="S51" s="1613"/>
      <c r="T51" s="1613"/>
      <c r="U51" s="1613"/>
      <c r="V51" s="1613"/>
      <c r="W51" s="1613"/>
      <c r="X51" s="1613"/>
      <c r="Y51" s="1613"/>
      <c r="Z51" s="1613"/>
      <c r="AA51" s="3068"/>
      <c r="AB51" s="1613"/>
      <c r="AC51" s="1613"/>
      <c r="AD51" s="3068"/>
      <c r="AE51" s="1613"/>
      <c r="AF51" s="1839"/>
      <c r="AG51" s="2279"/>
    </row>
    <row r="52" spans="1:33" ht="15">
      <c r="A52" s="1839" t="s">
        <v>1698</v>
      </c>
      <c r="B52" s="1839"/>
      <c r="C52" s="1749">
        <v>0</v>
      </c>
      <c r="D52" s="1620"/>
      <c r="E52" s="1749"/>
      <c r="F52" s="1620"/>
      <c r="G52" s="1749"/>
      <c r="H52" s="1620"/>
      <c r="I52" s="1749"/>
      <c r="J52" s="1620"/>
      <c r="K52" s="1749"/>
      <c r="L52" s="1620"/>
      <c r="M52" s="1749"/>
      <c r="N52" s="1620"/>
      <c r="O52" s="1749"/>
      <c r="P52" s="1620"/>
      <c r="Q52" s="1749"/>
      <c r="R52" s="1620"/>
      <c r="S52" s="1749"/>
      <c r="T52" s="1620"/>
      <c r="U52" s="1749"/>
      <c r="V52" s="1620"/>
      <c r="W52" s="1749"/>
      <c r="X52" s="1620"/>
      <c r="Y52" s="1749"/>
      <c r="Z52" s="1620"/>
      <c r="AA52" s="3068"/>
      <c r="AB52" s="1613">
        <f>ROUND(SUM(C52:Y52),1)</f>
        <v>0</v>
      </c>
      <c r="AC52" s="1613"/>
      <c r="AD52" s="3068"/>
      <c r="AE52" s="1867">
        <v>0</v>
      </c>
      <c r="AF52" s="1839"/>
      <c r="AG52" s="2279"/>
    </row>
    <row r="53" spans="1:33" ht="15">
      <c r="A53" s="1839" t="s">
        <v>1699</v>
      </c>
      <c r="B53" s="1839"/>
      <c r="C53" s="1620">
        <v>83.7</v>
      </c>
      <c r="D53" s="1620"/>
      <c r="E53" s="1620"/>
      <c r="F53" s="1620"/>
      <c r="G53" s="1620"/>
      <c r="H53" s="1620"/>
      <c r="I53" s="1620"/>
      <c r="J53" s="1620"/>
      <c r="K53" s="1620"/>
      <c r="L53" s="1620"/>
      <c r="M53" s="1620"/>
      <c r="N53" s="1620"/>
      <c r="O53" s="1620"/>
      <c r="P53" s="1620"/>
      <c r="Q53" s="1620"/>
      <c r="R53" s="1620"/>
      <c r="S53" s="1620"/>
      <c r="T53" s="1620"/>
      <c r="U53" s="1620"/>
      <c r="V53" s="1620"/>
      <c r="W53" s="1620"/>
      <c r="X53" s="1620"/>
      <c r="Y53" s="1620"/>
      <c r="Z53" s="1620"/>
      <c r="AA53" s="3068"/>
      <c r="AB53" s="1613">
        <f t="shared" ref="AB53:AB57" si="4">ROUND(SUM(C53:Y53),1)</f>
        <v>83.7</v>
      </c>
      <c r="AC53" s="1613"/>
      <c r="AD53" s="3068"/>
      <c r="AE53" s="1620">
        <v>90.5</v>
      </c>
      <c r="AF53" s="1839"/>
      <c r="AG53" s="2279"/>
    </row>
    <row r="54" spans="1:33" ht="15">
      <c r="A54" s="1839" t="s">
        <v>1700</v>
      </c>
      <c r="B54" s="1839"/>
      <c r="C54" s="1620">
        <v>1</v>
      </c>
      <c r="D54" s="1620"/>
      <c r="E54" s="1620"/>
      <c r="F54" s="1620"/>
      <c r="G54" s="1620"/>
      <c r="H54" s="1620"/>
      <c r="I54" s="1620"/>
      <c r="J54" s="1620"/>
      <c r="K54" s="1620"/>
      <c r="L54" s="1620"/>
      <c r="M54" s="1620"/>
      <c r="N54" s="1620"/>
      <c r="O54" s="1620"/>
      <c r="P54" s="1620"/>
      <c r="Q54" s="1620"/>
      <c r="R54" s="1620"/>
      <c r="S54" s="1620"/>
      <c r="T54" s="1620"/>
      <c r="U54" s="1620"/>
      <c r="V54" s="1620"/>
      <c r="W54" s="1620"/>
      <c r="X54" s="1620"/>
      <c r="Y54" s="1620"/>
      <c r="Z54" s="1620"/>
      <c r="AA54" s="3068"/>
      <c r="AB54" s="1613">
        <f t="shared" si="4"/>
        <v>1</v>
      </c>
      <c r="AC54" s="1613"/>
      <c r="AD54" s="3068"/>
      <c r="AE54" s="1620">
        <v>0.9</v>
      </c>
      <c r="AF54" s="1839"/>
      <c r="AG54" s="2279"/>
    </row>
    <row r="55" spans="1:33" ht="15">
      <c r="A55" s="1839" t="s">
        <v>1701</v>
      </c>
      <c r="B55" s="1839"/>
      <c r="C55" s="1749">
        <v>0</v>
      </c>
      <c r="D55" s="1620"/>
      <c r="E55" s="1749"/>
      <c r="F55" s="1620"/>
      <c r="G55" s="1749"/>
      <c r="H55" s="1620"/>
      <c r="I55" s="1749"/>
      <c r="J55" s="1620"/>
      <c r="K55" s="1749"/>
      <c r="L55" s="1620"/>
      <c r="M55" s="1749"/>
      <c r="N55" s="1620"/>
      <c r="O55" s="1749"/>
      <c r="P55" s="1620"/>
      <c r="Q55" s="1749"/>
      <c r="R55" s="1620"/>
      <c r="S55" s="1749"/>
      <c r="T55" s="1620"/>
      <c r="U55" s="1749"/>
      <c r="V55" s="1620"/>
      <c r="W55" s="1749"/>
      <c r="X55" s="1620"/>
      <c r="Y55" s="1749"/>
      <c r="Z55" s="1620"/>
      <c r="AA55" s="3068"/>
      <c r="AB55" s="1610">
        <f t="shared" si="4"/>
        <v>0</v>
      </c>
      <c r="AC55" s="1613"/>
      <c r="AD55" s="3068"/>
      <c r="AE55" s="1867">
        <v>0</v>
      </c>
      <c r="AF55" s="1839"/>
      <c r="AG55" s="2279"/>
    </row>
    <row r="56" spans="1:33" ht="15">
      <c r="A56" s="1839" t="s">
        <v>1702</v>
      </c>
      <c r="B56" s="1839"/>
      <c r="C56" s="1749">
        <v>0.1</v>
      </c>
      <c r="D56" s="1620"/>
      <c r="E56" s="1749"/>
      <c r="F56" s="1620"/>
      <c r="G56" s="1749"/>
      <c r="H56" s="1620"/>
      <c r="I56" s="1749"/>
      <c r="J56" s="1620"/>
      <c r="K56" s="1749"/>
      <c r="L56" s="1620"/>
      <c r="M56" s="1749"/>
      <c r="N56" s="1620"/>
      <c r="O56" s="1749"/>
      <c r="P56" s="1620"/>
      <c r="Q56" s="1749"/>
      <c r="R56" s="1620"/>
      <c r="S56" s="1749"/>
      <c r="T56" s="1620"/>
      <c r="U56" s="1749"/>
      <c r="V56" s="1620"/>
      <c r="W56" s="1749"/>
      <c r="X56" s="1620"/>
      <c r="Y56" s="1749"/>
      <c r="Z56" s="1620"/>
      <c r="AA56" s="3068"/>
      <c r="AB56" s="1613">
        <f t="shared" si="4"/>
        <v>0.1</v>
      </c>
      <c r="AC56" s="1613"/>
      <c r="AD56" s="3068"/>
      <c r="AE56" s="1867">
        <v>0</v>
      </c>
      <c r="AF56" s="1839"/>
      <c r="AG56" s="2279"/>
    </row>
    <row r="57" spans="1:33" ht="15">
      <c r="A57" s="1859" t="s">
        <v>1703</v>
      </c>
      <c r="B57" s="1839"/>
      <c r="C57" s="1749">
        <v>0</v>
      </c>
      <c r="D57" s="1620"/>
      <c r="E57" s="1749"/>
      <c r="F57" s="1620"/>
      <c r="G57" s="1749"/>
      <c r="H57" s="1620"/>
      <c r="I57" s="1749"/>
      <c r="J57" s="1620"/>
      <c r="K57" s="1749"/>
      <c r="L57" s="1620"/>
      <c r="M57" s="1749"/>
      <c r="N57" s="1620"/>
      <c r="O57" s="1749"/>
      <c r="P57" s="1620"/>
      <c r="Q57" s="1749"/>
      <c r="R57" s="1620"/>
      <c r="S57" s="1749"/>
      <c r="T57" s="1620"/>
      <c r="U57" s="1749"/>
      <c r="V57" s="1620"/>
      <c r="W57" s="1749"/>
      <c r="X57" s="1620"/>
      <c r="Y57" s="1749"/>
      <c r="Z57" s="1620"/>
      <c r="AA57" s="3068"/>
      <c r="AB57" s="1610">
        <f t="shared" si="4"/>
        <v>0</v>
      </c>
      <c r="AC57" s="1613"/>
      <c r="AD57" s="3068"/>
      <c r="AE57" s="1749">
        <v>0</v>
      </c>
      <c r="AF57" s="1839"/>
      <c r="AG57" s="2279"/>
    </row>
    <row r="58" spans="1:33" ht="15.75">
      <c r="A58" s="1840" t="s">
        <v>1704</v>
      </c>
      <c r="B58" s="1839"/>
      <c r="C58" s="3074">
        <f>ROUND(SUM(C52:C57),1)</f>
        <v>84.8</v>
      </c>
      <c r="D58" s="3053"/>
      <c r="E58" s="3074">
        <f>ROUND(SUM(E52:E57),1)</f>
        <v>0</v>
      </c>
      <c r="F58" s="1613"/>
      <c r="G58" s="3074">
        <f>ROUND(SUM(G52:G57),1)</f>
        <v>0</v>
      </c>
      <c r="H58" s="1613"/>
      <c r="I58" s="3074">
        <f>ROUND(SUM(I52:I57),1)</f>
        <v>0</v>
      </c>
      <c r="J58" s="3053"/>
      <c r="K58" s="3074">
        <f>ROUND(SUM(K52:K57),1)</f>
        <v>0</v>
      </c>
      <c r="L58" s="3053"/>
      <c r="M58" s="3074">
        <f>ROUND(SUM(M52:M57),1)</f>
        <v>0</v>
      </c>
      <c r="N58" s="3053"/>
      <c r="O58" s="3074">
        <f>ROUND(SUM(O52:O57),1)</f>
        <v>0</v>
      </c>
      <c r="P58" s="3053"/>
      <c r="Q58" s="3074">
        <f>ROUND(SUM(Q52:Q57),1)</f>
        <v>0</v>
      </c>
      <c r="R58" s="3053"/>
      <c r="S58" s="3074">
        <f>ROUND(SUM(S52:S57),1)</f>
        <v>0</v>
      </c>
      <c r="T58" s="3053"/>
      <c r="U58" s="3074">
        <f>ROUND(SUM(U52:U57),1)</f>
        <v>0</v>
      </c>
      <c r="V58" s="3053"/>
      <c r="W58" s="3074">
        <f>ROUND(SUM(W52:W57),1)</f>
        <v>0</v>
      </c>
      <c r="X58" s="3053"/>
      <c r="Y58" s="3074">
        <f>ROUND(SUM(Y52:Y57),1)</f>
        <v>0</v>
      </c>
      <c r="Z58" s="3053"/>
      <c r="AA58" s="3065"/>
      <c r="AB58" s="3074">
        <f>ROUND(SUM(AB52:AB57),1)</f>
        <v>84.8</v>
      </c>
      <c r="AC58" s="3053"/>
      <c r="AD58" s="3065"/>
      <c r="AE58" s="3074">
        <f>ROUND(SUM(AE52:AE57),1)</f>
        <v>91.4</v>
      </c>
      <c r="AF58" s="1840"/>
      <c r="AG58" s="2279"/>
    </row>
    <row r="59" spans="1:33" ht="15.75">
      <c r="A59" s="1839"/>
      <c r="B59" s="1839"/>
      <c r="C59" s="3055"/>
      <c r="D59" s="3070"/>
      <c r="E59" s="3055"/>
      <c r="F59" s="3062"/>
      <c r="G59" s="3055"/>
      <c r="H59" s="3062"/>
      <c r="I59" s="3052"/>
      <c r="J59" s="3062"/>
      <c r="K59" s="3052"/>
      <c r="L59" s="3062"/>
      <c r="M59" s="3052"/>
      <c r="N59" s="3062"/>
      <c r="O59" s="3052"/>
      <c r="P59" s="3062"/>
      <c r="Q59" s="3052"/>
      <c r="R59" s="3062"/>
      <c r="S59" s="3052"/>
      <c r="T59" s="3062"/>
      <c r="U59" s="3052"/>
      <c r="V59" s="3062"/>
      <c r="W59" s="3052"/>
      <c r="X59" s="3062"/>
      <c r="Y59" s="3052"/>
      <c r="Z59" s="3062"/>
      <c r="AA59" s="3063"/>
      <c r="AB59" s="3052"/>
      <c r="AC59" s="3062"/>
      <c r="AD59" s="3063"/>
      <c r="AE59" s="3052"/>
      <c r="AF59" s="1839"/>
      <c r="AG59" s="2279"/>
    </row>
    <row r="60" spans="1:33" ht="16.5" thickBot="1">
      <c r="A60" s="1840" t="s">
        <v>1705</v>
      </c>
      <c r="B60" s="1839"/>
      <c r="C60" s="3056">
        <f>ROUND(SUM(C28+C39+C48+C58),1)</f>
        <v>4754.7</v>
      </c>
      <c r="D60" s="3056"/>
      <c r="E60" s="3057">
        <f>ROUND(SUM(E28+E39+E48+E58),1)</f>
        <v>0</v>
      </c>
      <c r="F60" s="1598"/>
      <c r="G60" s="3056">
        <f>ROUND(SUM(G28+G39+G48+G58),1)</f>
        <v>0</v>
      </c>
      <c r="H60" s="1598"/>
      <c r="I60" s="3056">
        <f>ROUND(SUM(I28+I39+I48+I58),1)</f>
        <v>0</v>
      </c>
      <c r="J60" s="3056"/>
      <c r="K60" s="3056">
        <f>ROUND(SUM(K28+K39+K48+K58),1)</f>
        <v>0</v>
      </c>
      <c r="L60" s="3056"/>
      <c r="M60" s="3056">
        <f>ROUND(SUM(M28+M39+M48+M58),1)</f>
        <v>0</v>
      </c>
      <c r="N60" s="3056"/>
      <c r="O60" s="3056">
        <f>ROUND(SUM(O28+O39+O48+O58),1)</f>
        <v>0</v>
      </c>
      <c r="P60" s="3056"/>
      <c r="Q60" s="3056">
        <f>ROUND(SUM(Q28+Q39+Q48+Q58),1)</f>
        <v>0</v>
      </c>
      <c r="R60" s="3056"/>
      <c r="S60" s="3056">
        <f>ROUND(SUM(S28+S39+S48+S58),1)</f>
        <v>0</v>
      </c>
      <c r="T60" s="3056"/>
      <c r="U60" s="3056">
        <f>ROUND(SUM(U28+U39+U48+U58),1)</f>
        <v>0</v>
      </c>
      <c r="V60" s="3056"/>
      <c r="W60" s="3056">
        <f>ROUND(SUM(W28+W39+W48+W58),1)</f>
        <v>0</v>
      </c>
      <c r="X60" s="3056"/>
      <c r="Y60" s="3056">
        <f>ROUND(SUM(Y28+Y39+Y48+Y58),1)</f>
        <v>0</v>
      </c>
      <c r="Z60" s="3077"/>
      <c r="AA60" s="3072"/>
      <c r="AB60" s="3056">
        <f>ROUND(SUM(AB28+AB39+AB48+AB58),1)</f>
        <v>4754.7</v>
      </c>
      <c r="AC60" s="3056"/>
      <c r="AD60" s="3072"/>
      <c r="AE60" s="3056">
        <f>ROUND(SUM(AE28+AE39+AE48+AE58),1)</f>
        <v>5979.5</v>
      </c>
      <c r="AF60" s="1840"/>
      <c r="AG60" s="2279"/>
    </row>
    <row r="61" spans="1:33" ht="13.5" thickTop="1">
      <c r="A61" s="2270"/>
      <c r="B61" s="2270"/>
      <c r="C61" s="2309"/>
      <c r="D61" s="147"/>
      <c r="E61" s="2781"/>
      <c r="F61" s="147"/>
      <c r="G61" s="2309"/>
      <c r="H61" s="147"/>
      <c r="I61" s="2309"/>
      <c r="J61" s="147"/>
      <c r="K61" s="2309"/>
      <c r="L61" s="147"/>
      <c r="M61" s="2309"/>
      <c r="N61" s="147"/>
      <c r="O61" s="2309"/>
      <c r="P61" s="147"/>
      <c r="Q61" s="2309"/>
      <c r="R61" s="147"/>
      <c r="S61" s="2309"/>
      <c r="T61" s="147"/>
      <c r="U61" s="2309"/>
      <c r="V61" s="147"/>
      <c r="W61" s="2309"/>
      <c r="X61" s="147"/>
      <c r="Y61" s="2309"/>
      <c r="Z61" s="147"/>
      <c r="AA61" s="147"/>
      <c r="AB61" s="2309"/>
      <c r="AC61" s="147"/>
      <c r="AD61" s="147"/>
      <c r="AE61" s="2309"/>
      <c r="AF61" s="2270"/>
      <c r="AG61" s="2279"/>
    </row>
  </sheetData>
  <pageMargins left="0.4" right="0.25" top="0.75" bottom="0.40277777777777801" header="0" footer="0.25"/>
  <pageSetup scale="49" orientation="landscape" r:id="rId1"/>
  <headerFooter scaleWithDoc="0" alignWithMargins="0">
    <oddFooter>&amp;C&amp;8 15</oddFooter>
  </headerFooter>
  <ignoredErrors>
    <ignoredError sqref="AB24" formula="1"/>
  </ignoredErrors>
</worksheet>
</file>

<file path=xl/worksheets/sheet16.xml><?xml version="1.0" encoding="utf-8"?>
<worksheet xmlns="http://schemas.openxmlformats.org/spreadsheetml/2006/main" xmlns:r="http://schemas.openxmlformats.org/officeDocument/2006/relationships">
  <sheetPr codeName="Sheet17">
    <pageSetUpPr fitToPage="1"/>
  </sheetPr>
  <dimension ref="A1:AV112"/>
  <sheetViews>
    <sheetView showGridLines="0" showOutlineSymbols="0" zoomScale="60" zoomScaleNormal="60" zoomScaleSheetLayoutView="70" workbookViewId="0">
      <selection activeCell="B1" sqref="B1"/>
    </sheetView>
  </sheetViews>
  <sheetFormatPr defaultColWidth="8.88671875" defaultRowHeight="15"/>
  <cols>
    <col min="1" max="1" width="1.6640625" style="285" customWidth="1"/>
    <col min="2" max="2" width="43.109375" style="285" customWidth="1"/>
    <col min="3" max="3" width="1.6640625" style="285" customWidth="1"/>
    <col min="4" max="4" width="12.33203125" style="285" bestFit="1" customWidth="1"/>
    <col min="5" max="5" width="1.6640625" style="285" customWidth="1"/>
    <col min="6" max="6" width="9.5546875" style="285" bestFit="1" customWidth="1"/>
    <col min="7" max="7" width="1.6640625" style="285" customWidth="1"/>
    <col min="8" max="8" width="12.21875" style="285" customWidth="1"/>
    <col min="9" max="9" width="1.6640625" style="285" customWidth="1"/>
    <col min="10" max="10" width="12" style="285" customWidth="1"/>
    <col min="11" max="11" width="1.6640625" style="285" customWidth="1"/>
    <col min="12" max="12" width="13.21875" style="285" customWidth="1"/>
    <col min="13" max="13" width="1.6640625" style="285" customWidth="1"/>
    <col min="14" max="14" width="11.33203125" style="285" customWidth="1"/>
    <col min="15" max="15" width="1.6640625" style="285" customWidth="1"/>
    <col min="16" max="16" width="10.21875" style="285" bestFit="1" customWidth="1"/>
    <col min="17" max="17" width="1.6640625" style="285" customWidth="1"/>
    <col min="18" max="18" width="10.109375" style="285" customWidth="1"/>
    <col min="19" max="19" width="1.6640625" style="285" customWidth="1"/>
    <col min="20" max="20" width="9.6640625" style="285" customWidth="1"/>
    <col min="21" max="21" width="1.6640625" style="285" customWidth="1"/>
    <col min="22" max="22" width="9.6640625" style="285" customWidth="1"/>
    <col min="23" max="23" width="1.6640625" style="285" customWidth="1"/>
    <col min="24" max="24" width="11.6640625" style="285" customWidth="1"/>
    <col min="25" max="25" width="1.6640625" style="285" customWidth="1"/>
    <col min="26" max="26" width="11.6640625" style="285" customWidth="1"/>
    <col min="27" max="28" width="1.6640625" style="285" customWidth="1"/>
    <col min="29" max="29" width="12.33203125" style="285" bestFit="1" customWidth="1"/>
    <col min="30" max="30" width="1.44140625" style="285" customWidth="1"/>
    <col min="31" max="31" width="1.33203125" style="285" customWidth="1"/>
    <col min="32" max="32" width="12.33203125" style="285" bestFit="1" customWidth="1"/>
    <col min="33" max="34" width="0.88671875" style="285" customWidth="1"/>
    <col min="35" max="35" width="10.77734375" style="285" customWidth="1"/>
    <col min="36" max="36" width="0.6640625" style="285" customWidth="1"/>
    <col min="37" max="37" width="10.77734375" style="285" customWidth="1"/>
    <col min="38" max="16384" width="8.88671875" style="285"/>
  </cols>
  <sheetData>
    <row r="1" spans="1:42">
      <c r="B1" s="1720" t="s">
        <v>1805</v>
      </c>
    </row>
    <row r="2" spans="1:42" ht="15.75">
      <c r="A2" s="686"/>
      <c r="M2" s="284"/>
      <c r="N2" s="284"/>
      <c r="O2" s="286"/>
    </row>
    <row r="3" spans="1:42" ht="15.75">
      <c r="A3" s="686"/>
      <c r="M3" s="284"/>
      <c r="N3" s="284"/>
      <c r="O3" s="286"/>
    </row>
    <row r="4" spans="1:42" ht="18">
      <c r="A4" s="686"/>
      <c r="B4" s="637" t="s">
        <v>0</v>
      </c>
      <c r="M4" s="284"/>
      <c r="N4" s="284"/>
      <c r="O4" s="286"/>
      <c r="AD4" s="692"/>
      <c r="AE4" s="692"/>
      <c r="AF4" s="692"/>
      <c r="AG4" s="692"/>
      <c r="AH4" s="692"/>
      <c r="AI4" s="692"/>
      <c r="AJ4" s="692"/>
      <c r="AK4" s="692"/>
    </row>
    <row r="5" spans="1:42" ht="18">
      <c r="A5" s="686"/>
      <c r="B5" s="637" t="s">
        <v>206</v>
      </c>
      <c r="L5" s="284"/>
      <c r="M5" s="284"/>
      <c r="O5" s="286"/>
    </row>
    <row r="6" spans="1:42" ht="18">
      <c r="A6" s="686"/>
      <c r="B6" s="642" t="s">
        <v>178</v>
      </c>
      <c r="L6" s="286"/>
      <c r="M6" s="286"/>
      <c r="O6" s="286"/>
      <c r="X6" s="694"/>
      <c r="AK6" s="1007" t="s">
        <v>207</v>
      </c>
    </row>
    <row r="7" spans="1:42" ht="20.25">
      <c r="A7" s="686"/>
      <c r="B7" s="642" t="s">
        <v>1553</v>
      </c>
      <c r="L7" s="286"/>
      <c r="M7" s="286"/>
      <c r="O7" s="286"/>
      <c r="AK7" s="696"/>
    </row>
    <row r="8" spans="1:42" ht="18">
      <c r="A8" s="686"/>
      <c r="B8" s="637" t="s">
        <v>1590</v>
      </c>
      <c r="AH8" s="286"/>
      <c r="AI8" s="286"/>
      <c r="AJ8" s="286"/>
      <c r="AK8" s="286"/>
    </row>
    <row r="9" spans="1:42">
      <c r="A9" s="686"/>
      <c r="L9" s="286"/>
      <c r="M9" s="286"/>
      <c r="N9" s="286"/>
      <c r="O9" s="286"/>
      <c r="AB9" s="286"/>
      <c r="AC9" s="286"/>
      <c r="AD9" s="286"/>
      <c r="AE9" s="286"/>
      <c r="AF9" s="286"/>
      <c r="AG9" s="286"/>
      <c r="AH9" s="286"/>
      <c r="AI9" s="286"/>
      <c r="AJ9" s="286"/>
      <c r="AK9" s="286"/>
    </row>
    <row r="10" spans="1:42" ht="15.75">
      <c r="A10" s="686"/>
      <c r="B10" s="286"/>
      <c r="L10" s="286"/>
      <c r="M10" s="286"/>
      <c r="N10" s="286"/>
      <c r="O10" s="286"/>
      <c r="AB10" s="697"/>
      <c r="AC10" s="586"/>
      <c r="AD10" s="3159" t="s">
        <v>1546</v>
      </c>
      <c r="AE10" s="3160"/>
      <c r="AF10" s="3160"/>
      <c r="AG10" s="3160"/>
      <c r="AH10" s="3160"/>
      <c r="AI10" s="3160"/>
      <c r="AJ10" s="697"/>
      <c r="AK10" s="697"/>
    </row>
    <row r="11" spans="1:42" ht="15.75">
      <c r="A11" s="686"/>
      <c r="D11" s="2382">
        <v>2014</v>
      </c>
      <c r="E11" s="284"/>
      <c r="F11" s="284"/>
      <c r="G11" s="284"/>
      <c r="H11" s="284"/>
      <c r="I11" s="284"/>
      <c r="J11" s="284"/>
      <c r="K11" s="284"/>
      <c r="L11" s="284"/>
      <c r="M11" s="284"/>
      <c r="N11" s="284"/>
      <c r="O11" s="284"/>
      <c r="P11" s="284"/>
      <c r="Q11" s="284"/>
      <c r="R11" s="284"/>
      <c r="S11" s="284"/>
      <c r="T11" s="284"/>
      <c r="U11" s="284"/>
      <c r="V11" s="2382">
        <v>2015</v>
      </c>
      <c r="W11" s="284"/>
      <c r="X11" s="284"/>
      <c r="Y11" s="284"/>
      <c r="Z11" s="284"/>
      <c r="AA11" s="284"/>
      <c r="AB11" s="284"/>
      <c r="AC11" s="587"/>
      <c r="AD11" s="587"/>
      <c r="AE11" s="587"/>
      <c r="AF11" s="587"/>
      <c r="AG11" s="587"/>
      <c r="AH11" s="585"/>
      <c r="AI11" s="2386" t="s">
        <v>12</v>
      </c>
      <c r="AJ11" s="587"/>
      <c r="AK11" s="2387" t="s">
        <v>13</v>
      </c>
      <c r="AL11" s="585"/>
      <c r="AM11" s="585"/>
      <c r="AN11" s="585"/>
      <c r="AO11" s="585"/>
      <c r="AP11" s="585"/>
    </row>
    <row r="12" spans="1:42" ht="15.75">
      <c r="A12" s="686"/>
      <c r="D12" s="2367" t="s">
        <v>154</v>
      </c>
      <c r="E12" s="284"/>
      <c r="F12" s="2367" t="s">
        <v>155</v>
      </c>
      <c r="G12" s="284"/>
      <c r="H12" s="2367" t="s">
        <v>156</v>
      </c>
      <c r="I12" s="284"/>
      <c r="J12" s="2367" t="s">
        <v>157</v>
      </c>
      <c r="K12" s="284"/>
      <c r="L12" s="2367" t="s">
        <v>158</v>
      </c>
      <c r="M12" s="284"/>
      <c r="N12" s="2367" t="s">
        <v>159</v>
      </c>
      <c r="O12" s="284"/>
      <c r="P12" s="2367" t="s">
        <v>160</v>
      </c>
      <c r="Q12" s="284"/>
      <c r="R12" s="2367" t="s">
        <v>161</v>
      </c>
      <c r="S12" s="284"/>
      <c r="T12" s="2367" t="s">
        <v>162</v>
      </c>
      <c r="U12" s="284"/>
      <c r="V12" s="2367" t="s">
        <v>179</v>
      </c>
      <c r="W12" s="284"/>
      <c r="X12" s="2367" t="s">
        <v>164</v>
      </c>
      <c r="Y12" s="284"/>
      <c r="Z12" s="2367" t="s">
        <v>165</v>
      </c>
      <c r="AA12" s="284"/>
      <c r="AB12" s="284"/>
      <c r="AC12" s="2382">
        <v>2014</v>
      </c>
      <c r="AD12" s="284" t="s">
        <v>21</v>
      </c>
      <c r="AE12" s="585"/>
      <c r="AF12" s="2382">
        <v>2013</v>
      </c>
      <c r="AG12" s="2366"/>
      <c r="AH12" s="585"/>
      <c r="AI12" s="2392" t="s">
        <v>18</v>
      </c>
      <c r="AJ12" s="585"/>
      <c r="AK12" s="2392" t="s">
        <v>19</v>
      </c>
      <c r="AL12" s="585"/>
      <c r="AM12" s="585"/>
      <c r="AN12" s="585"/>
      <c r="AO12" s="585"/>
      <c r="AP12" s="585"/>
    </row>
    <row r="13" spans="1:42" ht="3.95" customHeight="1">
      <c r="A13" s="686"/>
      <c r="D13" s="302"/>
      <c r="F13" s="302"/>
      <c r="H13" s="302"/>
      <c r="J13" s="302"/>
      <c r="L13" s="302"/>
      <c r="N13" s="698"/>
      <c r="P13" s="302"/>
      <c r="R13" s="302"/>
      <c r="T13" s="302"/>
      <c r="V13" s="302"/>
      <c r="X13" s="302"/>
      <c r="Z13" s="302"/>
      <c r="AC13" s="302"/>
      <c r="AF13" s="302"/>
      <c r="AG13" s="292"/>
      <c r="AH13" s="699"/>
    </row>
    <row r="14" spans="1:42" ht="15" customHeight="1">
      <c r="A14" s="286"/>
      <c r="B14" s="530" t="s">
        <v>166</v>
      </c>
      <c r="C14" s="286"/>
      <c r="D14" s="475">
        <v>2362.9</v>
      </c>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7"/>
      <c r="AC14" s="376">
        <f>+D14</f>
        <v>2362.9</v>
      </c>
      <c r="AD14" s="376"/>
      <c r="AE14" s="377"/>
      <c r="AF14" s="376">
        <v>2373.3000000000002</v>
      </c>
      <c r="AG14" s="700"/>
      <c r="AH14" s="600"/>
      <c r="AI14" s="538">
        <f>AC14-AF14</f>
        <v>-10.400000000000091</v>
      </c>
      <c r="AJ14" s="701"/>
      <c r="AK14" s="702">
        <f>(AC14-AF14)/AF14</f>
        <v>-4.3820840180339993E-3</v>
      </c>
      <c r="AL14" s="694"/>
      <c r="AM14" s="694"/>
      <c r="AN14" s="694"/>
      <c r="AO14" s="694"/>
      <c r="AP14" s="694"/>
    </row>
    <row r="15" spans="1:42" ht="15" customHeight="1">
      <c r="A15" s="286"/>
      <c r="B15" s="286"/>
      <c r="C15" s="286"/>
      <c r="AB15" s="589"/>
      <c r="AE15" s="589"/>
      <c r="AG15" s="703"/>
      <c r="AH15" s="292"/>
      <c r="AK15" s="687"/>
    </row>
    <row r="16" spans="1:42" ht="15" customHeight="1">
      <c r="A16" s="286"/>
      <c r="B16" s="284" t="s">
        <v>20</v>
      </c>
      <c r="C16" s="286"/>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24"/>
      <c r="AC16" s="338"/>
      <c r="AD16" s="338"/>
      <c r="AE16" s="324"/>
      <c r="AF16" s="338"/>
      <c r="AG16" s="704"/>
      <c r="AH16" s="321"/>
      <c r="AI16" s="338"/>
      <c r="AK16" s="687"/>
    </row>
    <row r="17" spans="1:44" ht="15" customHeight="1">
      <c r="A17" s="286"/>
      <c r="B17" s="2749" t="s">
        <v>208</v>
      </c>
      <c r="C17" s="286"/>
      <c r="D17" s="1814">
        <f>+'Exh G state'!D15</f>
        <v>0</v>
      </c>
      <c r="E17" s="527"/>
      <c r="F17" s="527"/>
      <c r="G17" s="338"/>
      <c r="H17" s="437"/>
      <c r="I17" s="338"/>
      <c r="J17" s="527"/>
      <c r="K17" s="338"/>
      <c r="L17" s="527"/>
      <c r="M17" s="338"/>
      <c r="N17" s="437"/>
      <c r="O17" s="338"/>
      <c r="P17" s="354"/>
      <c r="Q17" s="338"/>
      <c r="R17" s="354"/>
      <c r="S17" s="338"/>
      <c r="T17" s="354"/>
      <c r="U17" s="338"/>
      <c r="V17" s="354"/>
      <c r="W17" s="338"/>
      <c r="X17" s="354"/>
      <c r="Y17" s="338"/>
      <c r="Z17" s="706"/>
      <c r="AA17" s="338"/>
      <c r="AB17" s="324"/>
      <c r="AC17" s="338">
        <f t="shared" ref="AC17:AC22" si="0">ROUND(SUM(D17:Z17),1)</f>
        <v>0</v>
      </c>
      <c r="AD17" s="338"/>
      <c r="AE17" s="324"/>
      <c r="AF17" s="705">
        <f>+'Exh G state'!AH15+'Exh G fed'!AH15</f>
        <v>0</v>
      </c>
      <c r="AG17" s="707"/>
      <c r="AH17" s="321"/>
      <c r="AI17" s="320">
        <f t="shared" ref="AI17:AI22" si="1">ROUND(SUM(+AC17-AF17),1)</f>
        <v>0</v>
      </c>
      <c r="AJ17" s="1454"/>
      <c r="AK17" s="45">
        <f>ROUND(IF(AF17=0,0,AI17/(AF17)),3)</f>
        <v>0</v>
      </c>
    </row>
    <row r="18" spans="1:44" ht="15" customHeight="1">
      <c r="A18" s="286"/>
      <c r="B18" s="2749" t="s">
        <v>181</v>
      </c>
      <c r="C18" s="286"/>
      <c r="D18" s="1991">
        <f>+'Exh G state'!D16+'Exh G fed'!D16</f>
        <v>218.4</v>
      </c>
      <c r="E18" s="338"/>
      <c r="F18" s="354"/>
      <c r="G18" s="338"/>
      <c r="H18" s="354"/>
      <c r="I18" s="338"/>
      <c r="J18" s="708"/>
      <c r="K18" s="338"/>
      <c r="L18" s="705"/>
      <c r="M18" s="338"/>
      <c r="N18" s="354"/>
      <c r="O18" s="338"/>
      <c r="P18" s="354"/>
      <c r="Q18" s="338"/>
      <c r="R18" s="354"/>
      <c r="S18" s="338"/>
      <c r="T18" s="354"/>
      <c r="U18" s="338"/>
      <c r="V18" s="354"/>
      <c r="W18" s="338"/>
      <c r="X18" s="354"/>
      <c r="Y18" s="338"/>
      <c r="Z18" s="709"/>
      <c r="AA18" s="338"/>
      <c r="AB18" s="324"/>
      <c r="AC18" s="338">
        <f t="shared" si="0"/>
        <v>218.4</v>
      </c>
      <c r="AD18" s="338"/>
      <c r="AE18" s="324"/>
      <c r="AF18" s="705">
        <f>+'Exh G state'!AH16+'Exh G fed'!AH16</f>
        <v>199.3</v>
      </c>
      <c r="AG18" s="704"/>
      <c r="AH18" s="321"/>
      <c r="AI18" s="320">
        <f t="shared" si="1"/>
        <v>19.100000000000001</v>
      </c>
      <c r="AJ18" s="320"/>
      <c r="AK18" s="591">
        <f>ROUND(SUM(+AI18/AF18),3)</f>
        <v>9.6000000000000002E-2</v>
      </c>
    </row>
    <row r="19" spans="1:44" ht="15" customHeight="1">
      <c r="A19" s="286"/>
      <c r="B19" s="286" t="s">
        <v>209</v>
      </c>
      <c r="C19" s="286"/>
      <c r="D19" s="1991">
        <f>+'Exh G state'!D17+'Exh G fed'!D17</f>
        <v>70</v>
      </c>
      <c r="E19" s="338"/>
      <c r="F19" s="354"/>
      <c r="G19" s="338"/>
      <c r="H19" s="354"/>
      <c r="I19" s="338"/>
      <c r="J19" s="708"/>
      <c r="K19" s="338"/>
      <c r="L19" s="705"/>
      <c r="M19" s="338"/>
      <c r="N19" s="354"/>
      <c r="O19" s="338"/>
      <c r="P19" s="354"/>
      <c r="Q19" s="338"/>
      <c r="R19" s="354"/>
      <c r="S19" s="338"/>
      <c r="T19" s="354"/>
      <c r="U19" s="338"/>
      <c r="V19" s="354"/>
      <c r="W19" s="338"/>
      <c r="X19" s="354"/>
      <c r="Y19" s="338"/>
      <c r="Z19" s="709"/>
      <c r="AA19" s="338"/>
      <c r="AB19" s="324"/>
      <c r="AC19" s="338">
        <f t="shared" si="0"/>
        <v>70</v>
      </c>
      <c r="AD19" s="338"/>
      <c r="AE19" s="324"/>
      <c r="AF19" s="705">
        <f>+'Exh G state'!AH17+'Exh G fed'!AH17</f>
        <v>90.9</v>
      </c>
      <c r="AG19" s="704"/>
      <c r="AH19" s="321"/>
      <c r="AI19" s="320">
        <f t="shared" si="1"/>
        <v>-20.9</v>
      </c>
      <c r="AJ19" s="320"/>
      <c r="AK19" s="591">
        <f>ROUND(SUM(+AI19/AF19),3)</f>
        <v>-0.23</v>
      </c>
    </row>
    <row r="20" spans="1:44" ht="15" customHeight="1">
      <c r="A20" s="286"/>
      <c r="B20" s="286" t="s">
        <v>210</v>
      </c>
      <c r="C20" s="286"/>
      <c r="D20" s="1991">
        <f>+'Exh G state'!D18+'Exh G fed'!D18</f>
        <v>128.80000000000001</v>
      </c>
      <c r="E20" s="338"/>
      <c r="F20" s="354"/>
      <c r="G20" s="338"/>
      <c r="H20" s="354"/>
      <c r="I20" s="338"/>
      <c r="J20" s="708"/>
      <c r="K20" s="338"/>
      <c r="L20" s="705"/>
      <c r="M20" s="338"/>
      <c r="N20" s="354"/>
      <c r="O20" s="338"/>
      <c r="P20" s="354"/>
      <c r="Q20" s="338"/>
      <c r="R20" s="354"/>
      <c r="S20" s="338"/>
      <c r="T20" s="354"/>
      <c r="U20" s="338"/>
      <c r="V20" s="354"/>
      <c r="W20" s="338"/>
      <c r="X20" s="354"/>
      <c r="Y20" s="338"/>
      <c r="Z20" s="709"/>
      <c r="AA20" s="338"/>
      <c r="AB20" s="324"/>
      <c r="AC20" s="338">
        <f t="shared" si="0"/>
        <v>128.80000000000001</v>
      </c>
      <c r="AD20" s="338"/>
      <c r="AE20" s="324"/>
      <c r="AF20" s="705">
        <f>+'Exh G state'!AH18+'Exh G fed'!AH18</f>
        <v>121.6</v>
      </c>
      <c r="AG20" s="710"/>
      <c r="AH20" s="321"/>
      <c r="AI20" s="320">
        <f t="shared" si="1"/>
        <v>7.2</v>
      </c>
      <c r="AJ20" s="320"/>
      <c r="AK20" s="591">
        <f>ROUND(SUM(+AI20/AF20),3)</f>
        <v>5.8999999999999997E-2</v>
      </c>
    </row>
    <row r="21" spans="1:44" ht="15" customHeight="1">
      <c r="A21" s="286"/>
      <c r="B21" s="2749" t="s">
        <v>184</v>
      </c>
      <c r="C21" s="286"/>
      <c r="D21" s="1991">
        <f>+'Exh G state'!D19+'Exh G fed'!D19</f>
        <v>1159.5</v>
      </c>
      <c r="E21" s="338"/>
      <c r="F21" s="354"/>
      <c r="G21" s="338"/>
      <c r="H21" s="354"/>
      <c r="I21" s="338"/>
      <c r="J21" s="708"/>
      <c r="K21" s="338"/>
      <c r="L21" s="705"/>
      <c r="M21" s="338"/>
      <c r="N21" s="354"/>
      <c r="O21" s="338"/>
      <c r="P21" s="354"/>
      <c r="Q21" s="338"/>
      <c r="R21" s="354"/>
      <c r="S21" s="338"/>
      <c r="T21" s="354"/>
      <c r="U21" s="338"/>
      <c r="V21" s="354"/>
      <c r="W21" s="338"/>
      <c r="X21" s="354"/>
      <c r="Y21" s="338"/>
      <c r="Z21" s="709"/>
      <c r="AA21" s="338"/>
      <c r="AB21" s="324"/>
      <c r="AC21" s="338">
        <f t="shared" si="0"/>
        <v>1159.5</v>
      </c>
      <c r="AD21" s="338"/>
      <c r="AE21" s="324"/>
      <c r="AF21" s="705">
        <f>+'Exh G state'!AH19+'Exh G fed'!AH19</f>
        <v>1346.8</v>
      </c>
      <c r="AG21" s="704"/>
      <c r="AH21" s="321"/>
      <c r="AI21" s="320">
        <f t="shared" si="1"/>
        <v>-187.3</v>
      </c>
      <c r="AJ21" s="320"/>
      <c r="AK21" s="591">
        <f>ROUND(SUM(+AI21/AF21),3)</f>
        <v>-0.13900000000000001</v>
      </c>
    </row>
    <row r="22" spans="1:44" ht="15" customHeight="1">
      <c r="A22" s="286"/>
      <c r="B22" s="711" t="s">
        <v>185</v>
      </c>
      <c r="C22" s="286"/>
      <c r="D22" s="1991">
        <f>+'Exh G state'!D20+'Exh G fed'!D20</f>
        <v>2865.9</v>
      </c>
      <c r="E22" s="338"/>
      <c r="F22" s="354"/>
      <c r="G22" s="338"/>
      <c r="H22" s="354"/>
      <c r="I22" s="338"/>
      <c r="J22" s="708"/>
      <c r="K22" s="338"/>
      <c r="L22" s="705"/>
      <c r="M22" s="338"/>
      <c r="N22" s="354"/>
      <c r="O22" s="338"/>
      <c r="P22" s="354"/>
      <c r="Q22" s="338"/>
      <c r="R22" s="354"/>
      <c r="S22" s="338"/>
      <c r="T22" s="354"/>
      <c r="U22" s="338"/>
      <c r="V22" s="354"/>
      <c r="W22" s="338"/>
      <c r="X22" s="354"/>
      <c r="Y22" s="338"/>
      <c r="Z22" s="709"/>
      <c r="AA22" s="338"/>
      <c r="AB22" s="324"/>
      <c r="AC22" s="338">
        <f t="shared" si="0"/>
        <v>2865.9</v>
      </c>
      <c r="AD22" s="338"/>
      <c r="AE22" s="324"/>
      <c r="AF22" s="705">
        <f>+'Exh G state'!AH20+'Exh G fed'!AH20</f>
        <v>2381.6</v>
      </c>
      <c r="AG22" s="704"/>
      <c r="AH22" s="321"/>
      <c r="AI22" s="1454">
        <f t="shared" si="1"/>
        <v>484.3</v>
      </c>
      <c r="AJ22" s="1454"/>
      <c r="AK22" s="2513">
        <f>ROUND(SUM(+AI22/AF22),3)</f>
        <v>0.20300000000000001</v>
      </c>
    </row>
    <row r="23" spans="1:44" ht="15" customHeight="1">
      <c r="A23" s="286"/>
      <c r="B23" s="286"/>
      <c r="C23" s="286"/>
      <c r="D23" s="370"/>
      <c r="E23" s="338"/>
      <c r="F23" s="370"/>
      <c r="G23" s="338"/>
      <c r="H23" s="370"/>
      <c r="I23" s="338"/>
      <c r="J23" s="370"/>
      <c r="K23" s="338"/>
      <c r="L23" s="370"/>
      <c r="M23" s="338"/>
      <c r="N23" s="370"/>
      <c r="O23" s="338"/>
      <c r="P23" s="370"/>
      <c r="Q23" s="338"/>
      <c r="R23" s="370"/>
      <c r="S23" s="338"/>
      <c r="T23" s="370"/>
      <c r="U23" s="338"/>
      <c r="V23" s="370"/>
      <c r="W23" s="338"/>
      <c r="X23" s="370"/>
      <c r="Y23" s="338"/>
      <c r="Z23" s="370"/>
      <c r="AA23" s="338"/>
      <c r="AB23" s="324"/>
      <c r="AC23" s="370"/>
      <c r="AD23" s="338"/>
      <c r="AE23" s="324"/>
      <c r="AF23" s="370"/>
      <c r="AG23" s="704"/>
      <c r="AH23" s="321"/>
      <c r="AI23" s="928"/>
      <c r="AK23" s="2502"/>
    </row>
    <row r="24" spans="1:44" ht="15" customHeight="1">
      <c r="A24" s="286"/>
      <c r="B24" s="284" t="s">
        <v>186</v>
      </c>
      <c r="C24" s="286"/>
      <c r="D24" s="334">
        <f>ROUND(SUM(D17:D22),1)</f>
        <v>4442.6000000000004</v>
      </c>
      <c r="E24" s="334"/>
      <c r="F24" s="334">
        <f>ROUND(SUM(F17:F22),1)</f>
        <v>0</v>
      </c>
      <c r="G24" s="334"/>
      <c r="H24" s="334">
        <f>ROUND(SUM(H17:H22),1)</f>
        <v>0</v>
      </c>
      <c r="I24" s="334"/>
      <c r="J24" s="334">
        <f>ROUND(SUM(J17:J22),1)</f>
        <v>0</v>
      </c>
      <c r="K24" s="334"/>
      <c r="L24" s="334">
        <f>ROUND(SUM(L17:L22),1)</f>
        <v>0</v>
      </c>
      <c r="M24" s="334"/>
      <c r="N24" s="334">
        <f>ROUND(SUM(N17:N22),1)</f>
        <v>0</v>
      </c>
      <c r="O24" s="334"/>
      <c r="P24" s="334">
        <f>ROUND(SUM(P17:P22),1)</f>
        <v>0</v>
      </c>
      <c r="Q24" s="334"/>
      <c r="R24" s="334">
        <f>ROUND(SUM(R17:R22),1)</f>
        <v>0</v>
      </c>
      <c r="S24" s="334"/>
      <c r="T24" s="334">
        <f>ROUND(SUM(T17:T22),1)</f>
        <v>0</v>
      </c>
      <c r="U24" s="334"/>
      <c r="V24" s="334">
        <f>ROUND(SUM(V17:V22),1)</f>
        <v>0</v>
      </c>
      <c r="W24" s="334"/>
      <c r="X24" s="334">
        <f>ROUND(SUM(X17:X22),1)</f>
        <v>0</v>
      </c>
      <c r="Y24" s="334"/>
      <c r="Z24" s="334">
        <f>ROUND(SUM(Z17:Z22),1)</f>
        <v>0</v>
      </c>
      <c r="AA24" s="334"/>
      <c r="AB24" s="336"/>
      <c r="AC24" s="334">
        <f>ROUND(SUM(AC17:AC22),1)</f>
        <v>4442.6000000000004</v>
      </c>
      <c r="AD24" s="334"/>
      <c r="AE24" s="336"/>
      <c r="AF24" s="334">
        <f>ROUND(SUM(AF17:AF22),1)</f>
        <v>4140.2</v>
      </c>
      <c r="AG24" s="714"/>
      <c r="AH24" s="353"/>
      <c r="AI24" s="715">
        <f>ROUND(SUM(AC24-AF24),1)</f>
        <v>302.39999999999998</v>
      </c>
      <c r="AJ24" s="716"/>
      <c r="AK24" s="717">
        <f>(AC24-AF24)/AF24</f>
        <v>7.3039949760881254E-2</v>
      </c>
    </row>
    <row r="25" spans="1:44" ht="15" customHeight="1">
      <c r="A25" s="286"/>
      <c r="B25" s="286"/>
      <c r="C25" s="286"/>
      <c r="D25" s="370"/>
      <c r="E25" s="338"/>
      <c r="F25" s="370"/>
      <c r="G25" s="338"/>
      <c r="H25" s="370"/>
      <c r="I25" s="338"/>
      <c r="J25" s="370"/>
      <c r="K25" s="338"/>
      <c r="L25" s="370"/>
      <c r="M25" s="338"/>
      <c r="N25" s="370"/>
      <c r="O25" s="338"/>
      <c r="P25" s="370"/>
      <c r="Q25" s="338"/>
      <c r="R25" s="370"/>
      <c r="S25" s="338"/>
      <c r="T25" s="370"/>
      <c r="U25" s="338"/>
      <c r="V25" s="370"/>
      <c r="W25" s="338"/>
      <c r="X25" s="370"/>
      <c r="Y25" s="338"/>
      <c r="Z25" s="370"/>
      <c r="AA25" s="338"/>
      <c r="AB25" s="324"/>
      <c r="AC25" s="370"/>
      <c r="AD25" s="338"/>
      <c r="AE25" s="324"/>
      <c r="AF25" s="370"/>
      <c r="AG25" s="704"/>
      <c r="AH25" s="321"/>
      <c r="AI25" s="338"/>
      <c r="AK25" s="687"/>
    </row>
    <row r="26" spans="1:44" ht="15" customHeight="1">
      <c r="A26" s="286"/>
      <c r="B26" s="530" t="s">
        <v>29</v>
      </c>
      <c r="C26" s="286"/>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24"/>
      <c r="AC26" s="338"/>
      <c r="AD26" s="2602"/>
      <c r="AE26" s="2599"/>
      <c r="AF26" s="338"/>
      <c r="AG26" s="704"/>
      <c r="AH26" s="321"/>
      <c r="AI26" s="338"/>
      <c r="AK26" s="687"/>
    </row>
    <row r="27" spans="1:44" ht="15" customHeight="1">
      <c r="A27" s="286"/>
      <c r="B27" s="2037" t="s">
        <v>187</v>
      </c>
      <c r="C27" s="286"/>
      <c r="D27" s="338"/>
      <c r="E27" s="338"/>
      <c r="F27" s="354"/>
      <c r="G27" s="338"/>
      <c r="H27" s="437"/>
      <c r="I27" s="338"/>
      <c r="J27" s="708"/>
      <c r="K27" s="338"/>
      <c r="L27" s="354"/>
      <c r="M27" s="338"/>
      <c r="N27" s="354"/>
      <c r="O27" s="338"/>
      <c r="P27" s="354"/>
      <c r="Q27" s="338"/>
      <c r="R27" s="354"/>
      <c r="S27" s="338"/>
      <c r="T27" s="354"/>
      <c r="U27" s="338"/>
      <c r="V27" s="354"/>
      <c r="W27" s="338"/>
      <c r="X27" s="338"/>
      <c r="Y27" s="338"/>
      <c r="Z27" s="709"/>
      <c r="AA27" s="338"/>
      <c r="AB27" s="324"/>
      <c r="AC27" s="338"/>
      <c r="AD27" s="338"/>
      <c r="AE27" s="324"/>
      <c r="AF27" s="437"/>
      <c r="AG27" s="704"/>
      <c r="AH27" s="321"/>
      <c r="AI27" s="338"/>
      <c r="AK27" s="718"/>
    </row>
    <row r="28" spans="1:44" ht="15" customHeight="1">
      <c r="A28" s="286"/>
      <c r="B28" s="536" t="s">
        <v>31</v>
      </c>
      <c r="C28" s="286"/>
      <c r="D28" s="1991">
        <f>+'Exh G state'!D26+'Exh G fed'!D26</f>
        <v>446.6</v>
      </c>
      <c r="E28" s="338"/>
      <c r="F28" s="321"/>
      <c r="G28" s="338"/>
      <c r="H28" s="321"/>
      <c r="I28" s="338"/>
      <c r="J28" s="321"/>
      <c r="K28" s="338"/>
      <c r="L28" s="321"/>
      <c r="M28" s="338"/>
      <c r="N28" s="354"/>
      <c r="O28" s="338"/>
      <c r="P28" s="354"/>
      <c r="Q28" s="338"/>
      <c r="R28" s="354"/>
      <c r="S28" s="338"/>
      <c r="T28" s="354"/>
      <c r="U28" s="338"/>
      <c r="V28" s="354"/>
      <c r="W28" s="338"/>
      <c r="X28" s="354"/>
      <c r="Y28" s="338"/>
      <c r="Z28" s="437"/>
      <c r="AA28" s="338"/>
      <c r="AB28" s="324"/>
      <c r="AC28" s="338">
        <f>ROUND(SUM(D28:Z28),1)</f>
        <v>446.6</v>
      </c>
      <c r="AD28" s="338"/>
      <c r="AE28" s="324"/>
      <c r="AF28" s="339">
        <f>+'Exh G state'!AH26+'Exh G fed'!AH26</f>
        <v>257.2</v>
      </c>
      <c r="AG28" s="704"/>
      <c r="AH28" s="321"/>
      <c r="AI28" s="320">
        <f>ROUND(SUM(+AC28-AF28),1)</f>
        <v>189.4</v>
      </c>
      <c r="AJ28" s="1454"/>
      <c r="AK28" s="2513">
        <f>ROUND(SUM(+AI28/AF28),3)</f>
        <v>0.73599999999999999</v>
      </c>
      <c r="AQ28" s="484"/>
      <c r="AR28" s="652"/>
    </row>
    <row r="29" spans="1:44" ht="15" customHeight="1">
      <c r="A29" s="286"/>
      <c r="B29" s="536" t="s">
        <v>32</v>
      </c>
      <c r="C29" s="286"/>
      <c r="D29" s="1991">
        <f>+'Exh G state'!D27+'Exh G fed'!D27</f>
        <v>0.1</v>
      </c>
      <c r="E29" s="338"/>
      <c r="F29" s="344"/>
      <c r="G29" s="338"/>
      <c r="H29" s="321"/>
      <c r="I29" s="338"/>
      <c r="J29" s="321"/>
      <c r="K29" s="338"/>
      <c r="L29" s="321"/>
      <c r="M29" s="338"/>
      <c r="N29" s="354"/>
      <c r="O29" s="338"/>
      <c r="P29" s="344"/>
      <c r="Q29" s="338"/>
      <c r="R29" s="354"/>
      <c r="S29" s="338"/>
      <c r="T29" s="354"/>
      <c r="U29" s="338"/>
      <c r="V29" s="354"/>
      <c r="W29" s="338"/>
      <c r="X29" s="354"/>
      <c r="Y29" s="338"/>
      <c r="Z29" s="437"/>
      <c r="AA29" s="338"/>
      <c r="AB29" s="324"/>
      <c r="AC29" s="338">
        <f>ROUND(SUM(D29:Z29),1)</f>
        <v>0.1</v>
      </c>
      <c r="AD29" s="338"/>
      <c r="AE29" s="324"/>
      <c r="AF29" s="339">
        <f>+'Exh G state'!AH27+'Exh G fed'!AH27</f>
        <v>0.1</v>
      </c>
      <c r="AG29" s="704"/>
      <c r="AH29" s="321"/>
      <c r="AI29" s="320">
        <f>ROUND(SUM(+AC29-AF29),1)</f>
        <v>0</v>
      </c>
      <c r="AJ29" s="1454"/>
      <c r="AK29" s="2513">
        <f>ROUND(SUM(+AI29/AF29),3)</f>
        <v>0</v>
      </c>
      <c r="AQ29" s="652"/>
      <c r="AR29" s="652"/>
    </row>
    <row r="30" spans="1:44" ht="15" customHeight="1">
      <c r="A30" s="286"/>
      <c r="B30" s="536" t="s">
        <v>33</v>
      </c>
      <c r="C30" s="286"/>
      <c r="D30" s="1991">
        <f>+'Exh G state'!D28+'Exh G fed'!D28</f>
        <v>14.3</v>
      </c>
      <c r="E30" s="338"/>
      <c r="F30" s="321"/>
      <c r="G30" s="338"/>
      <c r="H30" s="321"/>
      <c r="I30" s="338"/>
      <c r="J30" s="321"/>
      <c r="K30" s="338"/>
      <c r="L30" s="321"/>
      <c r="M30" s="338"/>
      <c r="N30" s="354"/>
      <c r="O30" s="338"/>
      <c r="P30" s="354"/>
      <c r="Q30" s="338"/>
      <c r="R30" s="354"/>
      <c r="S30" s="338"/>
      <c r="T30" s="354"/>
      <c r="U30" s="338"/>
      <c r="V30" s="354"/>
      <c r="W30" s="338"/>
      <c r="X30" s="354"/>
      <c r="Y30" s="338"/>
      <c r="Z30" s="437"/>
      <c r="AA30" s="338"/>
      <c r="AB30" s="324"/>
      <c r="AC30" s="338">
        <f>ROUND(SUM(D30:Z30),1)</f>
        <v>14.3</v>
      </c>
      <c r="AD30" s="338"/>
      <c r="AE30" s="324"/>
      <c r="AF30" s="339">
        <f>+'Exh G state'!AH28+'Exh G fed'!AH28</f>
        <v>10.6</v>
      </c>
      <c r="AG30" s="704"/>
      <c r="AH30" s="321"/>
      <c r="AI30" s="320">
        <f>ROUND(SUM(+AC30-AF30),1)</f>
        <v>3.7</v>
      </c>
      <c r="AJ30" s="1454"/>
      <c r="AK30" s="2513">
        <f>ROUND(SUM(+AI30/AF30),3)</f>
        <v>0.34899999999999998</v>
      </c>
      <c r="AQ30" s="652"/>
      <c r="AR30" s="652"/>
    </row>
    <row r="31" spans="1:44" ht="15" customHeight="1">
      <c r="A31" s="286"/>
      <c r="B31" s="536" t="s">
        <v>34</v>
      </c>
      <c r="C31" s="286"/>
      <c r="D31" s="321"/>
      <c r="E31" s="338"/>
      <c r="F31" s="321"/>
      <c r="G31" s="338"/>
      <c r="H31" s="321"/>
      <c r="I31" s="338"/>
      <c r="J31" s="321"/>
      <c r="K31" s="338"/>
      <c r="L31" s="321"/>
      <c r="M31" s="338"/>
      <c r="N31" s="354"/>
      <c r="O31" s="338"/>
      <c r="P31" s="354"/>
      <c r="Q31" s="338"/>
      <c r="R31" s="321"/>
      <c r="S31" s="338"/>
      <c r="T31" s="321"/>
      <c r="U31" s="338"/>
      <c r="V31" s="321"/>
      <c r="W31" s="338"/>
      <c r="X31" s="338"/>
      <c r="Y31" s="338"/>
      <c r="Z31" s="437"/>
      <c r="AA31" s="338"/>
      <c r="AB31" s="324"/>
      <c r="AC31" s="338"/>
      <c r="AD31" s="338"/>
      <c r="AE31" s="324"/>
      <c r="AF31" s="339"/>
      <c r="AG31" s="704"/>
      <c r="AH31" s="321"/>
      <c r="AI31" s="1704" t="s">
        <v>21</v>
      </c>
      <c r="AJ31" s="1831" t="s">
        <v>21</v>
      </c>
      <c r="AK31" s="1832" t="s">
        <v>21</v>
      </c>
      <c r="AQ31" s="484"/>
      <c r="AR31" s="484"/>
    </row>
    <row r="32" spans="1:44" ht="15" customHeight="1">
      <c r="A32" s="286"/>
      <c r="B32" s="2750" t="s">
        <v>35</v>
      </c>
      <c r="C32" s="286"/>
      <c r="D32" s="1991">
        <f>+'Exh G state'!D30+'Exh G fed'!D30</f>
        <v>2526.4</v>
      </c>
      <c r="E32" s="338"/>
      <c r="F32" s="321"/>
      <c r="G32" s="338"/>
      <c r="H32" s="321"/>
      <c r="I32" s="338"/>
      <c r="J32" s="321"/>
      <c r="K32" s="338"/>
      <c r="L32" s="321"/>
      <c r="M32" s="338"/>
      <c r="N32" s="354"/>
      <c r="O32" s="338"/>
      <c r="P32" s="354"/>
      <c r="Q32" s="338"/>
      <c r="R32" s="354"/>
      <c r="S32" s="338"/>
      <c r="T32" s="354"/>
      <c r="U32" s="338"/>
      <c r="V32" s="354"/>
      <c r="W32" s="338"/>
      <c r="X32" s="354"/>
      <c r="Y32" s="338"/>
      <c r="Z32" s="437"/>
      <c r="AA32" s="338"/>
      <c r="AB32" s="324"/>
      <c r="AC32" s="338">
        <f t="shared" ref="AC32:AC37" si="2">ROUND(SUM(D32:Z32),1)</f>
        <v>2526.4</v>
      </c>
      <c r="AD32" s="338"/>
      <c r="AE32" s="324"/>
      <c r="AF32" s="339">
        <f>+'Exh G state'!AH30+'Exh G fed'!AH30</f>
        <v>1972.2</v>
      </c>
      <c r="AG32" s="704"/>
      <c r="AH32" s="321"/>
      <c r="AI32" s="320">
        <f t="shared" ref="AI32:AI37" si="3">ROUND(SUM(+AC32-AF32),1)</f>
        <v>554.20000000000005</v>
      </c>
      <c r="AJ32" s="1454"/>
      <c r="AK32" s="2513">
        <f t="shared" ref="AK32:AK37" si="4">ROUND(SUM(+AI32/AF32),3)</f>
        <v>0.28100000000000003</v>
      </c>
      <c r="AQ32" s="484"/>
      <c r="AR32" s="484"/>
    </row>
    <row r="33" spans="1:45" ht="15" customHeight="1">
      <c r="A33" s="286"/>
      <c r="B33" s="536" t="s">
        <v>36</v>
      </c>
      <c r="C33" s="286"/>
      <c r="D33" s="1991">
        <f>+'Exh G state'!D31+'Exh G fed'!D31</f>
        <v>218.1</v>
      </c>
      <c r="E33" s="338"/>
      <c r="F33" s="321"/>
      <c r="G33" s="338"/>
      <c r="H33" s="321"/>
      <c r="I33" s="338"/>
      <c r="J33" s="321"/>
      <c r="K33" s="338"/>
      <c r="L33" s="321"/>
      <c r="M33" s="338"/>
      <c r="N33" s="354"/>
      <c r="O33" s="338"/>
      <c r="P33" s="354"/>
      <c r="Q33" s="338"/>
      <c r="R33" s="354"/>
      <c r="S33" s="338"/>
      <c r="T33" s="354"/>
      <c r="U33" s="338"/>
      <c r="V33" s="354"/>
      <c r="W33" s="338"/>
      <c r="X33" s="354"/>
      <c r="Y33" s="338"/>
      <c r="Z33" s="437"/>
      <c r="AA33" s="338"/>
      <c r="AB33" s="324"/>
      <c r="AC33" s="338">
        <f t="shared" si="2"/>
        <v>218.1</v>
      </c>
      <c r="AD33" s="338"/>
      <c r="AE33" s="324"/>
      <c r="AF33" s="339">
        <f>+'Exh G state'!AH31+'Exh G fed'!AH31</f>
        <v>168.7</v>
      </c>
      <c r="AG33" s="704"/>
      <c r="AH33" s="321"/>
      <c r="AI33" s="320">
        <f t="shared" si="3"/>
        <v>49.4</v>
      </c>
      <c r="AJ33" s="1454"/>
      <c r="AK33" s="2513">
        <f t="shared" si="4"/>
        <v>0.29299999999999998</v>
      </c>
      <c r="AQ33" s="484"/>
      <c r="AR33" s="484"/>
    </row>
    <row r="34" spans="1:45" ht="15" customHeight="1">
      <c r="A34" s="286"/>
      <c r="B34" s="536" t="s">
        <v>37</v>
      </c>
      <c r="C34" s="286"/>
      <c r="D34" s="1991">
        <f>+'Exh G state'!D32+'Exh G fed'!D32</f>
        <v>59.800000000000004</v>
      </c>
      <c r="E34" s="338"/>
      <c r="F34" s="321"/>
      <c r="G34" s="338"/>
      <c r="H34" s="321"/>
      <c r="I34" s="338"/>
      <c r="J34" s="321"/>
      <c r="K34" s="338"/>
      <c r="L34" s="321"/>
      <c r="M34" s="338"/>
      <c r="N34" s="354"/>
      <c r="O34" s="338"/>
      <c r="P34" s="354"/>
      <c r="Q34" s="338"/>
      <c r="R34" s="354"/>
      <c r="S34" s="338"/>
      <c r="T34" s="354"/>
      <c r="U34" s="338"/>
      <c r="V34" s="354"/>
      <c r="W34" s="338"/>
      <c r="X34" s="354"/>
      <c r="Y34" s="338"/>
      <c r="Z34" s="437"/>
      <c r="AA34" s="338"/>
      <c r="AB34" s="324"/>
      <c r="AC34" s="338">
        <f t="shared" si="2"/>
        <v>59.8</v>
      </c>
      <c r="AD34" s="338"/>
      <c r="AE34" s="324"/>
      <c r="AF34" s="339">
        <f>+'Exh G state'!AH32+'Exh G fed'!AH32</f>
        <v>103.7</v>
      </c>
      <c r="AG34" s="704"/>
      <c r="AH34" s="321"/>
      <c r="AI34" s="320">
        <f t="shared" si="3"/>
        <v>-43.9</v>
      </c>
      <c r="AJ34" s="1454"/>
      <c r="AK34" s="2513">
        <f t="shared" si="4"/>
        <v>-0.42299999999999999</v>
      </c>
      <c r="AQ34" s="484"/>
      <c r="AR34" s="484"/>
    </row>
    <row r="35" spans="1:45" ht="15" customHeight="1">
      <c r="A35" s="286"/>
      <c r="B35" s="536" t="s">
        <v>38</v>
      </c>
      <c r="C35" s="286"/>
      <c r="D35" s="1991">
        <f>+'Exh G state'!D33+'Exh G fed'!D33</f>
        <v>364.09999999999997</v>
      </c>
      <c r="E35" s="338"/>
      <c r="F35" s="321"/>
      <c r="G35" s="338"/>
      <c r="H35" s="321"/>
      <c r="I35" s="338"/>
      <c r="J35" s="321"/>
      <c r="K35" s="338"/>
      <c r="L35" s="321"/>
      <c r="M35" s="338"/>
      <c r="N35" s="354"/>
      <c r="O35" s="338"/>
      <c r="P35" s="354"/>
      <c r="Q35" s="338"/>
      <c r="R35" s="354"/>
      <c r="S35" s="338"/>
      <c r="T35" s="354"/>
      <c r="U35" s="338"/>
      <c r="V35" s="354"/>
      <c r="W35" s="338"/>
      <c r="X35" s="354"/>
      <c r="Y35" s="338"/>
      <c r="Z35" s="437"/>
      <c r="AA35" s="338"/>
      <c r="AB35" s="324"/>
      <c r="AC35" s="338">
        <f t="shared" si="2"/>
        <v>364.1</v>
      </c>
      <c r="AD35" s="338"/>
      <c r="AE35" s="324"/>
      <c r="AF35" s="339">
        <f>+'Exh G state'!AH33+'Exh G fed'!AH33</f>
        <v>224.9</v>
      </c>
      <c r="AG35" s="704"/>
      <c r="AH35" s="321"/>
      <c r="AI35" s="320">
        <f t="shared" si="3"/>
        <v>139.19999999999999</v>
      </c>
      <c r="AJ35" s="1454"/>
      <c r="AK35" s="2513">
        <f t="shared" si="4"/>
        <v>0.61899999999999999</v>
      </c>
      <c r="AQ35" s="484"/>
      <c r="AR35" s="484"/>
    </row>
    <row r="36" spans="1:45" ht="15" customHeight="1">
      <c r="A36" s="286"/>
      <c r="B36" s="536" t="s">
        <v>39</v>
      </c>
      <c r="C36" s="286"/>
      <c r="D36" s="1991">
        <f>+'Exh G state'!D34+'Exh G fed'!D34</f>
        <v>0.5</v>
      </c>
      <c r="E36" s="338"/>
      <c r="F36" s="321"/>
      <c r="G36" s="338"/>
      <c r="H36" s="321"/>
      <c r="I36" s="338"/>
      <c r="J36" s="321"/>
      <c r="K36" s="338"/>
      <c r="L36" s="321"/>
      <c r="M36" s="338"/>
      <c r="N36" s="354"/>
      <c r="O36" s="338"/>
      <c r="P36" s="354"/>
      <c r="Q36" s="338"/>
      <c r="R36" s="354"/>
      <c r="S36" s="338"/>
      <c r="T36" s="354"/>
      <c r="U36" s="338"/>
      <c r="V36" s="354"/>
      <c r="W36" s="338"/>
      <c r="X36" s="354"/>
      <c r="Y36" s="338"/>
      <c r="Z36" s="437"/>
      <c r="AA36" s="338"/>
      <c r="AB36" s="324"/>
      <c r="AC36" s="338">
        <f t="shared" si="2"/>
        <v>0.5</v>
      </c>
      <c r="AD36" s="338"/>
      <c r="AE36" s="324"/>
      <c r="AF36" s="339">
        <f>+'Exh G state'!AH34+'Exh G fed'!AH34</f>
        <v>6.5</v>
      </c>
      <c r="AG36" s="704"/>
      <c r="AH36" s="321"/>
      <c r="AI36" s="320">
        <f t="shared" si="3"/>
        <v>-6</v>
      </c>
      <c r="AJ36" s="1454"/>
      <c r="AK36" s="2513">
        <f t="shared" si="4"/>
        <v>-0.92300000000000004</v>
      </c>
      <c r="AQ36" s="652"/>
      <c r="AR36" s="652"/>
    </row>
    <row r="37" spans="1:45" ht="15" customHeight="1">
      <c r="A37" s="286"/>
      <c r="B37" s="536" t="s">
        <v>40</v>
      </c>
      <c r="C37" s="286"/>
      <c r="D37" s="1991">
        <f>+'Exh G state'!D35+'Exh G fed'!D35</f>
        <v>157.39999999999998</v>
      </c>
      <c r="E37" s="338"/>
      <c r="F37" s="675"/>
      <c r="G37" s="338"/>
      <c r="H37" s="675"/>
      <c r="I37" s="338"/>
      <c r="J37" s="675"/>
      <c r="K37" s="338"/>
      <c r="L37" s="321"/>
      <c r="M37" s="338"/>
      <c r="N37" s="675"/>
      <c r="O37" s="338"/>
      <c r="P37" s="675"/>
      <c r="Q37" s="338"/>
      <c r="R37" s="354"/>
      <c r="S37" s="338"/>
      <c r="T37" s="354"/>
      <c r="U37" s="338"/>
      <c r="V37" s="354"/>
      <c r="W37" s="338"/>
      <c r="X37" s="354"/>
      <c r="Y37" s="338"/>
      <c r="Z37" s="719"/>
      <c r="AA37" s="338"/>
      <c r="AB37" s="324"/>
      <c r="AC37" s="321">
        <f t="shared" si="2"/>
        <v>157.4</v>
      </c>
      <c r="AD37" s="338"/>
      <c r="AE37" s="324"/>
      <c r="AF37" s="339">
        <f>+'Exh G state'!AH35+'Exh G fed'!AH35</f>
        <v>182.4</v>
      </c>
      <c r="AG37" s="704"/>
      <c r="AH37" s="321"/>
      <c r="AI37" s="1454">
        <f t="shared" si="3"/>
        <v>-25</v>
      </c>
      <c r="AJ37" s="1454"/>
      <c r="AK37" s="2513">
        <f t="shared" si="4"/>
        <v>-0.13700000000000001</v>
      </c>
      <c r="AQ37" s="436"/>
      <c r="AR37" s="436"/>
      <c r="AS37" s="292"/>
    </row>
    <row r="38" spans="1:45" ht="15" customHeight="1">
      <c r="A38" s="286"/>
      <c r="B38" s="284" t="s">
        <v>188</v>
      </c>
      <c r="C38" s="286"/>
      <c r="D38" s="333">
        <f>ROUND(SUM(D28:D37),1)</f>
        <v>3787.3</v>
      </c>
      <c r="E38" s="334"/>
      <c r="F38" s="333">
        <f>ROUND(SUM(F28:F37),1)</f>
        <v>0</v>
      </c>
      <c r="G38" s="334"/>
      <c r="H38" s="333">
        <f>ROUND(SUM(H28:H37),1)</f>
        <v>0</v>
      </c>
      <c r="I38" s="334"/>
      <c r="J38" s="333">
        <f>ROUND(SUM(J28:J37),1)</f>
        <v>0</v>
      </c>
      <c r="K38" s="334"/>
      <c r="L38" s="333">
        <f>ROUND(SUM(L28:L37),1)</f>
        <v>0</v>
      </c>
      <c r="M38" s="334"/>
      <c r="N38" s="333">
        <f>ROUND(SUM(N28:N37),1)</f>
        <v>0</v>
      </c>
      <c r="O38" s="334"/>
      <c r="P38" s="333">
        <f>ROUND(SUM(P28:P37),1)</f>
        <v>0</v>
      </c>
      <c r="Q38" s="334"/>
      <c r="R38" s="333">
        <f>ROUND(SUM(R28:R37),1)</f>
        <v>0</v>
      </c>
      <c r="S38" s="334"/>
      <c r="T38" s="333">
        <f>ROUND(SUM(T28:T37),1)</f>
        <v>0</v>
      </c>
      <c r="U38" s="334"/>
      <c r="V38" s="333">
        <f>ROUND(SUM(V28:V37),1)</f>
        <v>0</v>
      </c>
      <c r="W38" s="334"/>
      <c r="X38" s="333">
        <f>ROUND(SUM(X28:X37),1)</f>
        <v>0</v>
      </c>
      <c r="Y38" s="334"/>
      <c r="Z38" s="333">
        <f>ROUND(SUM(Z28:Z37),1)</f>
        <v>0</v>
      </c>
      <c r="AA38" s="334"/>
      <c r="AB38" s="336"/>
      <c r="AC38" s="333">
        <f>ROUND(SUM(AC28:AC37),1)</f>
        <v>3787.3</v>
      </c>
      <c r="AD38" s="334"/>
      <c r="AE38" s="336"/>
      <c r="AF38" s="721">
        <f>ROUND(SUM(AF28:AF37),1)</f>
        <v>2926.3</v>
      </c>
      <c r="AG38" s="714"/>
      <c r="AH38" s="353"/>
      <c r="AI38" s="333">
        <f>ROUND(SUM(AC38-AF38),1)</f>
        <v>861</v>
      </c>
      <c r="AJ38" s="522"/>
      <c r="AK38" s="722">
        <f>(+AC38-AF38)/AF38</f>
        <v>0.29422820626730001</v>
      </c>
      <c r="AQ38" s="292"/>
      <c r="AR38" s="436"/>
      <c r="AS38" s="292"/>
    </row>
    <row r="39" spans="1:45" ht="15" customHeight="1">
      <c r="A39" s="286"/>
      <c r="B39" s="286" t="s">
        <v>211</v>
      </c>
      <c r="C39" s="286"/>
      <c r="D39" s="338"/>
      <c r="E39" s="338"/>
      <c r="F39" s="338"/>
      <c r="G39" s="338"/>
      <c r="H39" s="338"/>
      <c r="I39" s="338"/>
      <c r="J39" s="338"/>
      <c r="K39" s="338"/>
      <c r="L39" s="338"/>
      <c r="M39" s="338"/>
      <c r="N39" s="338"/>
      <c r="O39" s="338"/>
      <c r="P39" s="338"/>
      <c r="Q39" s="338"/>
      <c r="R39" s="338"/>
      <c r="S39" s="338"/>
      <c r="T39" s="338"/>
      <c r="U39" s="338"/>
      <c r="V39" s="338"/>
      <c r="W39" s="338"/>
      <c r="X39" s="338"/>
      <c r="Y39" s="338"/>
      <c r="Z39" s="437"/>
      <c r="AA39" s="338"/>
      <c r="AB39" s="324"/>
      <c r="AC39" s="338"/>
      <c r="AD39" s="338"/>
      <c r="AE39" s="324"/>
      <c r="AF39" s="338"/>
      <c r="AG39" s="704"/>
      <c r="AH39" s="321"/>
      <c r="AI39" s="338"/>
      <c r="AK39" s="687"/>
      <c r="AR39" s="484"/>
    </row>
    <row r="40" spans="1:45" ht="15" customHeight="1">
      <c r="A40" s="286"/>
      <c r="B40" s="286" t="s">
        <v>190</v>
      </c>
      <c r="C40" s="286"/>
      <c r="D40" s="1991">
        <f>+'Exh G state'!D38+'Exh G fed'!D38</f>
        <v>605.9</v>
      </c>
      <c r="E40" s="338"/>
      <c r="F40" s="354"/>
      <c r="G40" s="338"/>
      <c r="H40" s="437"/>
      <c r="I40" s="338"/>
      <c r="J40" s="708"/>
      <c r="K40" s="338"/>
      <c r="L40" s="354"/>
      <c r="M40" s="338"/>
      <c r="N40" s="354"/>
      <c r="O40" s="338"/>
      <c r="P40" s="354"/>
      <c r="Q40" s="338"/>
      <c r="R40" s="354"/>
      <c r="S40" s="338"/>
      <c r="T40" s="354"/>
      <c r="U40" s="338"/>
      <c r="V40" s="354"/>
      <c r="W40" s="338"/>
      <c r="X40" s="354"/>
      <c r="Y40" s="338"/>
      <c r="Z40" s="709"/>
      <c r="AA40" s="338"/>
      <c r="AB40" s="324"/>
      <c r="AC40" s="338">
        <f>ROUND(SUM(D40:Z40),1)</f>
        <v>605.9</v>
      </c>
      <c r="AD40" s="338"/>
      <c r="AE40" s="324"/>
      <c r="AF40" s="338">
        <f>+'Exh G state'!AH38+'Exh G fed'!AH38</f>
        <v>615.69999999999993</v>
      </c>
      <c r="AG40" s="704"/>
      <c r="AH40" s="321"/>
      <c r="AI40" s="320">
        <f>ROUND(SUM(+AC40-AF40),1)</f>
        <v>-9.8000000000000007</v>
      </c>
      <c r="AJ40" s="320"/>
      <c r="AK40" s="2513">
        <f>ROUND(SUM(+AI40/AF40),3)</f>
        <v>-1.6E-2</v>
      </c>
    </row>
    <row r="41" spans="1:45" ht="15" customHeight="1">
      <c r="A41" s="286"/>
      <c r="B41" s="286" t="s">
        <v>212</v>
      </c>
      <c r="C41" s="286"/>
      <c r="D41" s="1991">
        <f>+'Exh G state'!D39+'Exh G fed'!D39</f>
        <v>360</v>
      </c>
      <c r="E41" s="338"/>
      <c r="F41" s="354"/>
      <c r="G41" s="338"/>
      <c r="H41" s="437"/>
      <c r="I41" s="338"/>
      <c r="J41" s="708"/>
      <c r="K41" s="338"/>
      <c r="L41" s="354"/>
      <c r="M41" s="338"/>
      <c r="N41" s="354"/>
      <c r="O41" s="338"/>
      <c r="P41" s="354"/>
      <c r="Q41" s="338"/>
      <c r="R41" s="354"/>
      <c r="S41" s="338"/>
      <c r="T41" s="354"/>
      <c r="U41" s="338"/>
      <c r="V41" s="354"/>
      <c r="W41" s="338"/>
      <c r="X41" s="354"/>
      <c r="Y41" s="338"/>
      <c r="Z41" s="709"/>
      <c r="AA41" s="338"/>
      <c r="AB41" s="324"/>
      <c r="AC41" s="338">
        <f>ROUND(SUM(D41:Z41),1)</f>
        <v>360</v>
      </c>
      <c r="AD41" s="338"/>
      <c r="AE41" s="324"/>
      <c r="AF41" s="338">
        <f>+'Exh G state'!AH39+'Exh G fed'!AH39</f>
        <v>290.10000000000002</v>
      </c>
      <c r="AG41" s="704"/>
      <c r="AH41" s="321"/>
      <c r="AI41" s="320">
        <f>ROUND(SUM(+AC41-AF41),1)</f>
        <v>69.900000000000006</v>
      </c>
      <c r="AJ41" s="320"/>
      <c r="AK41" s="2513">
        <f>ROUND(SUM(+AI41/AF41),3)</f>
        <v>0.24099999999999999</v>
      </c>
    </row>
    <row r="42" spans="1:45" ht="15" customHeight="1">
      <c r="A42" s="286"/>
      <c r="B42" s="286" t="s">
        <v>213</v>
      </c>
      <c r="C42" s="286"/>
      <c r="D42" s="1991">
        <f>+'Exh G state'!D40+'Exh G fed'!D40</f>
        <v>184.20000000000002</v>
      </c>
      <c r="E42" s="338"/>
      <c r="F42" s="354"/>
      <c r="G42" s="338"/>
      <c r="H42" s="437"/>
      <c r="I42" s="338"/>
      <c r="J42" s="708"/>
      <c r="K42" s="338"/>
      <c r="L42" s="354"/>
      <c r="M42" s="338"/>
      <c r="N42" s="354"/>
      <c r="O42" s="338"/>
      <c r="P42" s="354"/>
      <c r="Q42" s="338"/>
      <c r="R42" s="354"/>
      <c r="S42" s="338"/>
      <c r="T42" s="354"/>
      <c r="U42" s="338"/>
      <c r="V42" s="354"/>
      <c r="W42" s="338"/>
      <c r="X42" s="354"/>
      <c r="Y42" s="338"/>
      <c r="Z42" s="709"/>
      <c r="AA42" s="338"/>
      <c r="AB42" s="324"/>
      <c r="AC42" s="338">
        <f>ROUND(SUM(D42:Z42),1)</f>
        <v>184.2</v>
      </c>
      <c r="AD42" s="338"/>
      <c r="AE42" s="324"/>
      <c r="AF42" s="338">
        <f>+'Exh G state'!AH40+'Exh G fed'!AH40</f>
        <v>26.299999999999997</v>
      </c>
      <c r="AG42" s="704"/>
      <c r="AH42" s="321"/>
      <c r="AI42" s="320">
        <f>ROUND(SUM(+AC42-AF42),1)</f>
        <v>157.9</v>
      </c>
      <c r="AJ42" s="320"/>
      <c r="AK42" s="2513">
        <f>ROUND(SUM(+AI42/AF42),3)</f>
        <v>6.0039999999999996</v>
      </c>
    </row>
    <row r="43" spans="1:45" ht="15" customHeight="1">
      <c r="A43" s="286"/>
      <c r="B43" s="286" t="s">
        <v>214</v>
      </c>
      <c r="C43" s="286"/>
      <c r="D43" s="1991">
        <f>+'Exh G state'!D41+'Exh G fed'!D41</f>
        <v>0.1</v>
      </c>
      <c r="E43" s="338"/>
      <c r="F43" s="354"/>
      <c r="G43" s="338"/>
      <c r="H43" s="437"/>
      <c r="I43" s="338"/>
      <c r="J43" s="708"/>
      <c r="K43" s="338"/>
      <c r="L43" s="354"/>
      <c r="M43" s="338"/>
      <c r="N43" s="354"/>
      <c r="O43" s="338"/>
      <c r="P43" s="675"/>
      <c r="Q43" s="338"/>
      <c r="R43" s="354"/>
      <c r="S43" s="338"/>
      <c r="T43" s="354"/>
      <c r="U43" s="338"/>
      <c r="V43" s="354"/>
      <c r="W43" s="338"/>
      <c r="X43" s="354"/>
      <c r="Y43" s="338"/>
      <c r="Z43" s="705"/>
      <c r="AA43" s="338"/>
      <c r="AB43" s="324"/>
      <c r="AC43" s="338">
        <f>ROUND(SUM(D43:Z43),1)</f>
        <v>0.1</v>
      </c>
      <c r="AD43" s="338"/>
      <c r="AE43" s="324"/>
      <c r="AF43" s="338">
        <f>+'Exh G state'!AH41+'Exh G fed'!AH41</f>
        <v>1.5</v>
      </c>
      <c r="AG43" s="704"/>
      <c r="AH43" s="321"/>
      <c r="AI43" s="1454">
        <f>ROUND(SUM(+AC43-AF43),1)</f>
        <v>-1.4</v>
      </c>
      <c r="AJ43" s="1454"/>
      <c r="AK43" s="2513">
        <f>ROUND(SUM(+AI43/AF43),3)</f>
        <v>-0.93300000000000005</v>
      </c>
    </row>
    <row r="44" spans="1:45" ht="15" customHeight="1">
      <c r="A44" s="286"/>
      <c r="B44" s="286"/>
      <c r="C44" s="286"/>
      <c r="D44" s="370"/>
      <c r="E44" s="338"/>
      <c r="F44" s="370"/>
      <c r="G44" s="338"/>
      <c r="H44" s="370"/>
      <c r="I44" s="338"/>
      <c r="J44" s="370"/>
      <c r="K44" s="338"/>
      <c r="L44" s="370"/>
      <c r="M44" s="338"/>
      <c r="N44" s="370"/>
      <c r="O44" s="338"/>
      <c r="P44" s="370"/>
      <c r="Q44" s="338"/>
      <c r="R44" s="370"/>
      <c r="S44" s="338"/>
      <c r="T44" s="370"/>
      <c r="U44" s="338"/>
      <c r="V44" s="370"/>
      <c r="W44" s="338"/>
      <c r="X44" s="370"/>
      <c r="Y44" s="338"/>
      <c r="Z44" s="370"/>
      <c r="AA44" s="338"/>
      <c r="AB44" s="324"/>
      <c r="AC44" s="370"/>
      <c r="AD44" s="338"/>
      <c r="AE44" s="324"/>
      <c r="AF44" s="370"/>
      <c r="AG44" s="704"/>
      <c r="AH44" s="321"/>
      <c r="AI44" s="928"/>
      <c r="AK44" s="2502"/>
    </row>
    <row r="45" spans="1:45" ht="15" customHeight="1">
      <c r="A45" s="286"/>
      <c r="B45" s="284" t="s">
        <v>193</v>
      </c>
      <c r="C45" s="286"/>
      <c r="D45" s="334">
        <f>ROUND(SUM(D38:D43),1)</f>
        <v>4937.5</v>
      </c>
      <c r="E45" s="334"/>
      <c r="F45" s="334">
        <f>ROUND(SUM(F38:F43),1)</f>
        <v>0</v>
      </c>
      <c r="G45" s="334"/>
      <c r="H45" s="334">
        <f>ROUND(SUM(H38:H43),1)</f>
        <v>0</v>
      </c>
      <c r="I45" s="334"/>
      <c r="J45" s="334">
        <f>ROUND(SUM(J38:J43),1)</f>
        <v>0</v>
      </c>
      <c r="K45" s="334"/>
      <c r="L45" s="334">
        <f>ROUND(SUM(L38:L43),1)</f>
        <v>0</v>
      </c>
      <c r="M45" s="334"/>
      <c r="N45" s="334">
        <f>ROUND(SUM(N38:N43),1)</f>
        <v>0</v>
      </c>
      <c r="O45" s="334"/>
      <c r="P45" s="334">
        <f>ROUND(SUM(P38:P43),1)</f>
        <v>0</v>
      </c>
      <c r="Q45" s="334"/>
      <c r="R45" s="334">
        <f>ROUND(SUM(R38:R43),1)</f>
        <v>0</v>
      </c>
      <c r="S45" s="334"/>
      <c r="T45" s="334">
        <f>ROUND(SUM(T38:T43),1)</f>
        <v>0</v>
      </c>
      <c r="U45" s="334"/>
      <c r="V45" s="334">
        <f>ROUND(SUM(V38:V43),1)</f>
        <v>0</v>
      </c>
      <c r="W45" s="334"/>
      <c r="X45" s="334">
        <f>ROUND(SUM(X38:X43),1)</f>
        <v>0</v>
      </c>
      <c r="Y45" s="334"/>
      <c r="Z45" s="334">
        <f>ROUND(SUM(Z38:Z43),1)</f>
        <v>0</v>
      </c>
      <c r="AA45" s="334"/>
      <c r="AB45" s="336"/>
      <c r="AC45" s="334">
        <f>ROUND(SUM(AC38:AC43),1)</f>
        <v>4937.5</v>
      </c>
      <c r="AD45" s="334"/>
      <c r="AE45" s="336"/>
      <c r="AF45" s="334">
        <f>ROUND(SUM(AF38:AF43),1)</f>
        <v>3859.9</v>
      </c>
      <c r="AG45" s="714"/>
      <c r="AH45" s="353"/>
      <c r="AI45" s="351">
        <f>ROUND(SUM(AC45-AF45),1)</f>
        <v>1077.5999999999999</v>
      </c>
      <c r="AJ45" s="587"/>
      <c r="AK45" s="717">
        <f>(AC45-AF45)/AF45</f>
        <v>0.27917821705225521</v>
      </c>
    </row>
    <row r="46" spans="1:45" ht="15" customHeight="1">
      <c r="A46" s="286"/>
      <c r="B46" s="286"/>
      <c r="C46" s="286"/>
      <c r="D46" s="370"/>
      <c r="E46" s="338"/>
      <c r="F46" s="370"/>
      <c r="G46" s="338"/>
      <c r="H46" s="370"/>
      <c r="I46" s="338"/>
      <c r="J46" s="370"/>
      <c r="K46" s="338"/>
      <c r="L46" s="370"/>
      <c r="M46" s="338"/>
      <c r="N46" s="370"/>
      <c r="O46" s="338"/>
      <c r="P46" s="370"/>
      <c r="Q46" s="338"/>
      <c r="R46" s="370"/>
      <c r="S46" s="338"/>
      <c r="T46" s="370"/>
      <c r="U46" s="338"/>
      <c r="V46" s="370"/>
      <c r="W46" s="338"/>
      <c r="X46" s="370"/>
      <c r="Y46" s="338"/>
      <c r="Z46" s="370"/>
      <c r="AA46" s="338"/>
      <c r="AB46" s="324"/>
      <c r="AC46" s="370"/>
      <c r="AD46" s="338"/>
      <c r="AE46" s="324"/>
      <c r="AF46" s="370"/>
      <c r="AG46" s="704"/>
      <c r="AH46" s="321"/>
      <c r="AI46" s="338"/>
      <c r="AK46" s="687"/>
    </row>
    <row r="47" spans="1:45" ht="15" customHeight="1">
      <c r="A47" s="286"/>
      <c r="B47" s="284" t="s">
        <v>194</v>
      </c>
      <c r="C47" s="286"/>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24"/>
      <c r="AC47" s="338" t="s">
        <v>195</v>
      </c>
      <c r="AD47" s="2600"/>
      <c r="AE47" s="2601"/>
      <c r="AF47" s="338"/>
      <c r="AG47" s="723"/>
      <c r="AH47" s="724"/>
      <c r="AI47" s="725"/>
      <c r="AK47" s="687"/>
    </row>
    <row r="48" spans="1:45" ht="15" customHeight="1">
      <c r="A48" s="286"/>
      <c r="B48" s="284" t="s">
        <v>51</v>
      </c>
      <c r="C48" s="286"/>
      <c r="D48" s="334">
        <f>ROUND(SUM(D24-D45),1)</f>
        <v>-494.9</v>
      </c>
      <c r="E48" s="334"/>
      <c r="F48" s="334">
        <f>ROUND(SUM(F24-F45),1)</f>
        <v>0</v>
      </c>
      <c r="G48" s="334"/>
      <c r="H48" s="334">
        <f>ROUND(SUM(H24-H45),1)</f>
        <v>0</v>
      </c>
      <c r="I48" s="334"/>
      <c r="J48" s="334">
        <f>ROUND(SUM(J24-J45),1)</f>
        <v>0</v>
      </c>
      <c r="K48" s="334"/>
      <c r="L48" s="334">
        <f>ROUND(SUM(L24-L45),1)</f>
        <v>0</v>
      </c>
      <c r="M48" s="334"/>
      <c r="N48" s="334">
        <f>ROUND(SUM(N24-N45),1)</f>
        <v>0</v>
      </c>
      <c r="O48" s="334"/>
      <c r="P48" s="334">
        <f>ROUND(SUM(P24-P45),1)</f>
        <v>0</v>
      </c>
      <c r="Q48" s="334"/>
      <c r="R48" s="334">
        <f>ROUND(SUM(R24-R45),1)</f>
        <v>0</v>
      </c>
      <c r="S48" s="334"/>
      <c r="T48" s="334">
        <f>ROUND(SUM(T24-T45),1)</f>
        <v>0</v>
      </c>
      <c r="U48" s="334"/>
      <c r="V48" s="334">
        <f>ROUND(SUM(V24-V45),1)</f>
        <v>0</v>
      </c>
      <c r="W48" s="334"/>
      <c r="X48" s="334">
        <f>ROUND(SUM(X24-X45),1)</f>
        <v>0</v>
      </c>
      <c r="Y48" s="334"/>
      <c r="Z48" s="334">
        <f>ROUND(SUM(Z24-Z45),1)</f>
        <v>0</v>
      </c>
      <c r="AA48" s="334"/>
      <c r="AB48" s="336"/>
      <c r="AC48" s="334">
        <f>ROUND(SUM(AC24-AC45),1)</f>
        <v>-494.9</v>
      </c>
      <c r="AD48" s="334"/>
      <c r="AE48" s="336"/>
      <c r="AF48" s="334">
        <f>ROUND(SUM(AF24-AF45),1)</f>
        <v>280.3</v>
      </c>
      <c r="AG48" s="714"/>
      <c r="AH48" s="353"/>
      <c r="AI48" s="351">
        <f>ROUND(SUM(AC48-AF48),1)</f>
        <v>-775.2</v>
      </c>
      <c r="AJ48" s="585"/>
      <c r="AK48" s="717">
        <f>(AC48-AF48)/AF48</f>
        <v>-2.7656082768462364</v>
      </c>
    </row>
    <row r="49" spans="1:48" ht="15" customHeight="1">
      <c r="A49" s="286"/>
      <c r="B49" s="286"/>
      <c r="C49" s="286"/>
      <c r="D49" s="370"/>
      <c r="E49" s="338"/>
      <c r="F49" s="370"/>
      <c r="G49" s="338"/>
      <c r="H49" s="370"/>
      <c r="I49" s="338"/>
      <c r="J49" s="370"/>
      <c r="K49" s="338"/>
      <c r="L49" s="370"/>
      <c r="M49" s="338"/>
      <c r="N49" s="370"/>
      <c r="O49" s="338"/>
      <c r="P49" s="370"/>
      <c r="Q49" s="338"/>
      <c r="R49" s="370"/>
      <c r="S49" s="338"/>
      <c r="T49" s="370"/>
      <c r="U49" s="338"/>
      <c r="V49" s="370"/>
      <c r="W49" s="338"/>
      <c r="X49" s="370"/>
      <c r="Y49" s="338"/>
      <c r="Z49" s="370"/>
      <c r="AA49" s="338"/>
      <c r="AB49" s="324"/>
      <c r="AC49" s="370"/>
      <c r="AD49" s="338"/>
      <c r="AE49" s="324"/>
      <c r="AF49" s="370"/>
      <c r="AG49" s="704"/>
      <c r="AH49" s="321"/>
      <c r="AI49" s="338"/>
      <c r="AK49" s="687"/>
    </row>
    <row r="50" spans="1:48" ht="15" customHeight="1">
      <c r="A50" s="286"/>
      <c r="B50" s="284" t="s">
        <v>52</v>
      </c>
      <c r="C50" s="286"/>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24"/>
      <c r="AC50" s="338"/>
      <c r="AD50" s="338"/>
      <c r="AE50" s="324"/>
      <c r="AF50" s="338"/>
      <c r="AG50" s="704"/>
      <c r="AH50" s="321"/>
      <c r="AI50" s="338"/>
      <c r="AK50" s="687"/>
    </row>
    <row r="51" spans="1:48" ht="15" customHeight="1">
      <c r="A51" s="286"/>
      <c r="B51" s="286" t="s">
        <v>215</v>
      </c>
      <c r="C51" s="286"/>
      <c r="D51" s="1991">
        <v>593.4</v>
      </c>
      <c r="E51" s="338"/>
      <c r="F51" s="354"/>
      <c r="G51" s="338"/>
      <c r="H51" s="437"/>
      <c r="I51" s="338"/>
      <c r="J51" s="708"/>
      <c r="K51" s="338"/>
      <c r="L51" s="354"/>
      <c r="M51" s="338"/>
      <c r="N51" s="354"/>
      <c r="O51" s="338"/>
      <c r="P51" s="354"/>
      <c r="Q51" s="338"/>
      <c r="R51" s="354"/>
      <c r="S51" s="338"/>
      <c r="T51" s="354"/>
      <c r="U51" s="338"/>
      <c r="V51" s="354"/>
      <c r="W51" s="338"/>
      <c r="X51" s="354"/>
      <c r="Y51" s="338"/>
      <c r="Z51" s="705"/>
      <c r="AA51" s="338"/>
      <c r="AB51" s="324"/>
      <c r="AC51" s="338">
        <f>ROUND(SUM(D51:Z51),1)</f>
        <v>593.4</v>
      </c>
      <c r="AD51" s="338"/>
      <c r="AE51" s="324"/>
      <c r="AF51" s="338">
        <f>+'Exh G state'!AH49+'Exh G fed'!AH49</f>
        <v>403.7</v>
      </c>
      <c r="AG51" s="704"/>
      <c r="AH51" s="321"/>
      <c r="AI51" s="1454">
        <f>ROUND(SUM(+AC51-AF51),1)</f>
        <v>189.7</v>
      </c>
      <c r="AJ51" s="1454"/>
      <c r="AK51" s="2513">
        <f>ROUND(SUM(+AI51/AF51),3)</f>
        <v>0.47</v>
      </c>
    </row>
    <row r="52" spans="1:48" ht="15" customHeight="1">
      <c r="A52" s="286"/>
      <c r="B52" s="286" t="s">
        <v>216</v>
      </c>
      <c r="C52" s="286"/>
      <c r="D52" s="1991">
        <v>-288.8</v>
      </c>
      <c r="E52" s="338"/>
      <c r="F52" s="354"/>
      <c r="G52" s="338"/>
      <c r="H52" s="437"/>
      <c r="I52" s="338"/>
      <c r="J52" s="708"/>
      <c r="K52" s="338"/>
      <c r="L52" s="354"/>
      <c r="M52" s="338"/>
      <c r="N52" s="354"/>
      <c r="O52" s="338"/>
      <c r="P52" s="675"/>
      <c r="Q52" s="338"/>
      <c r="R52" s="354"/>
      <c r="S52" s="338"/>
      <c r="T52" s="354"/>
      <c r="U52" s="338"/>
      <c r="V52" s="354"/>
      <c r="W52" s="338"/>
      <c r="X52" s="354"/>
      <c r="Y52" s="338"/>
      <c r="Z52" s="705"/>
      <c r="AA52" s="338"/>
      <c r="AB52" s="324"/>
      <c r="AC52" s="338">
        <f>ROUND(SUM(D52:Z52),1)</f>
        <v>-288.8</v>
      </c>
      <c r="AD52" s="338"/>
      <c r="AE52" s="324"/>
      <c r="AF52" s="338">
        <f>+'Exh G state'!AH50+'Exh G fed'!AH50</f>
        <v>-87</v>
      </c>
      <c r="AG52" s="704"/>
      <c r="AH52" s="321"/>
      <c r="AI52" s="1454">
        <f>ROUND(SUM(+AC52-AF52)*-1,1)</f>
        <v>201.8</v>
      </c>
      <c r="AJ52" s="1454"/>
      <c r="AK52" s="2513">
        <f>ROUND(SUM(+AI52/AF52)*-1,3)</f>
        <v>2.3199999999999998</v>
      </c>
    </row>
    <row r="53" spans="1:48" ht="15" customHeight="1">
      <c r="A53" s="286"/>
      <c r="B53" s="286"/>
      <c r="C53" s="286"/>
      <c r="D53" s="370"/>
      <c r="E53" s="338"/>
      <c r="F53" s="370"/>
      <c r="G53" s="338"/>
      <c r="H53" s="370"/>
      <c r="I53" s="338"/>
      <c r="J53" s="370"/>
      <c r="K53" s="338"/>
      <c r="L53" s="370"/>
      <c r="M53" s="338"/>
      <c r="N53" s="370"/>
      <c r="O53" s="338"/>
      <c r="P53" s="370"/>
      <c r="Q53" s="338"/>
      <c r="R53" s="370"/>
      <c r="S53" s="338"/>
      <c r="T53" s="370"/>
      <c r="U53" s="338"/>
      <c r="V53" s="370"/>
      <c r="W53" s="338"/>
      <c r="X53" s="370"/>
      <c r="Y53" s="338"/>
      <c r="Z53" s="370"/>
      <c r="AA53" s="338"/>
      <c r="AB53" s="324"/>
      <c r="AC53" s="370"/>
      <c r="AD53" s="338"/>
      <c r="AE53" s="324"/>
      <c r="AF53" s="370"/>
      <c r="AG53" s="704"/>
      <c r="AH53" s="321"/>
      <c r="AI53" s="928"/>
      <c r="AK53" s="2502"/>
    </row>
    <row r="54" spans="1:48" ht="15" customHeight="1">
      <c r="A54" s="286"/>
      <c r="B54" s="284" t="s">
        <v>58</v>
      </c>
      <c r="C54" s="286"/>
      <c r="D54" s="334">
        <f>ROUND(SUM(D51:D52),1)</f>
        <v>304.60000000000002</v>
      </c>
      <c r="E54" s="334"/>
      <c r="F54" s="334">
        <f>ROUND(SUM(F51:F52),1)</f>
        <v>0</v>
      </c>
      <c r="G54" s="334"/>
      <c r="H54" s="334">
        <f>ROUND(SUM(H51:H52),1)</f>
        <v>0</v>
      </c>
      <c r="I54" s="334"/>
      <c r="J54" s="334">
        <f>ROUND(SUM(J51:J52),1)</f>
        <v>0</v>
      </c>
      <c r="K54" s="334"/>
      <c r="L54" s="334">
        <f>ROUND(SUM(L51:L52),1)</f>
        <v>0</v>
      </c>
      <c r="M54" s="334"/>
      <c r="N54" s="334">
        <f>ROUND(SUM(N51:N52),1)</f>
        <v>0</v>
      </c>
      <c r="O54" s="334"/>
      <c r="P54" s="334">
        <f>ROUND(SUM(P51:P52),1)</f>
        <v>0</v>
      </c>
      <c r="Q54" s="334"/>
      <c r="R54" s="334">
        <f>ROUND(SUM(R51:R52),1)</f>
        <v>0</v>
      </c>
      <c r="S54" s="334"/>
      <c r="T54" s="334">
        <f>ROUND(SUM(T51:T52),1)</f>
        <v>0</v>
      </c>
      <c r="U54" s="334"/>
      <c r="V54" s="334">
        <f>ROUND(SUM(V51:V52),1)</f>
        <v>0</v>
      </c>
      <c r="W54" s="334"/>
      <c r="X54" s="334">
        <f>ROUND(SUM(X51:X52),1)</f>
        <v>0</v>
      </c>
      <c r="Y54" s="334"/>
      <c r="Z54" s="334">
        <f>ROUND(SUM(Z51:Z52),1)</f>
        <v>0</v>
      </c>
      <c r="AA54" s="334"/>
      <c r="AB54" s="336"/>
      <c r="AC54" s="334">
        <f>ROUND(SUM(AC51:AC52),1)</f>
        <v>304.60000000000002</v>
      </c>
      <c r="AD54" s="334"/>
      <c r="AE54" s="336"/>
      <c r="AF54" s="334">
        <f>ROUND(SUM(AF51:AF52),1)</f>
        <v>316.7</v>
      </c>
      <c r="AG54" s="714"/>
      <c r="AH54" s="353"/>
      <c r="AI54" s="351">
        <f>ROUND(SUM(AC54-AF54),1)</f>
        <v>-12.1</v>
      </c>
      <c r="AJ54" s="522"/>
      <c r="AK54" s="717">
        <f>(AC54-AF54)/AF54</f>
        <v>-3.820650457846532E-2</v>
      </c>
    </row>
    <row r="55" spans="1:48" ht="15" customHeight="1">
      <c r="A55" s="286"/>
      <c r="B55" s="286"/>
      <c r="C55" s="286"/>
      <c r="D55" s="370"/>
      <c r="E55" s="338"/>
      <c r="F55" s="370"/>
      <c r="G55" s="338"/>
      <c r="H55" s="370"/>
      <c r="I55" s="338"/>
      <c r="J55" s="370"/>
      <c r="K55" s="338"/>
      <c r="L55" s="370"/>
      <c r="M55" s="338"/>
      <c r="N55" s="370"/>
      <c r="O55" s="338"/>
      <c r="P55" s="370"/>
      <c r="Q55" s="338"/>
      <c r="R55" s="370"/>
      <c r="S55" s="338"/>
      <c r="T55" s="370"/>
      <c r="U55" s="338"/>
      <c r="V55" s="370"/>
      <c r="W55" s="338"/>
      <c r="X55" s="370"/>
      <c r="Y55" s="338"/>
      <c r="Z55" s="370"/>
      <c r="AA55" s="338"/>
      <c r="AB55" s="324"/>
      <c r="AC55" s="370"/>
      <c r="AD55" s="338"/>
      <c r="AE55" s="324"/>
      <c r="AF55" s="370"/>
      <c r="AG55" s="704"/>
      <c r="AH55" s="321"/>
      <c r="AI55" s="338"/>
      <c r="AK55" s="687"/>
    </row>
    <row r="56" spans="1:48" ht="15" customHeight="1">
      <c r="A56" s="286"/>
      <c r="B56" s="284" t="s">
        <v>203</v>
      </c>
      <c r="C56" s="286"/>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24"/>
      <c r="AC56" s="338"/>
      <c r="AD56" s="338"/>
      <c r="AE56" s="324"/>
      <c r="AF56" s="338"/>
      <c r="AG56" s="704"/>
      <c r="AH56" s="321"/>
      <c r="AI56" s="338"/>
      <c r="AK56" s="687"/>
    </row>
    <row r="57" spans="1:48" ht="15" customHeight="1">
      <c r="A57" s="286"/>
      <c r="B57" s="284" t="s">
        <v>204</v>
      </c>
      <c r="C57" s="286"/>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24"/>
      <c r="AC57" s="338"/>
      <c r="AD57" s="338"/>
      <c r="AE57" s="324"/>
      <c r="AF57" s="338"/>
      <c r="AG57" s="704"/>
      <c r="AH57" s="321"/>
      <c r="AI57" s="338"/>
      <c r="AK57" s="687"/>
    </row>
    <row r="58" spans="1:48" ht="15" customHeight="1">
      <c r="A58" s="286"/>
      <c r="B58" s="284" t="s">
        <v>205</v>
      </c>
      <c r="C58" s="286"/>
      <c r="D58" s="334">
        <f>ROUND(SUM(D48+D54),1)</f>
        <v>-190.3</v>
      </c>
      <c r="E58" s="334"/>
      <c r="F58" s="334">
        <f>ROUND(SUM(F48+F54),1)</f>
        <v>0</v>
      </c>
      <c r="G58" s="334"/>
      <c r="H58" s="334">
        <f>ROUND(SUM(H48+H54),1)</f>
        <v>0</v>
      </c>
      <c r="I58" s="334"/>
      <c r="J58" s="334">
        <f>ROUND(SUM(J48+J54),1)</f>
        <v>0</v>
      </c>
      <c r="K58" s="334"/>
      <c r="L58" s="334">
        <f>ROUND(SUM(L48+L54),1)</f>
        <v>0</v>
      </c>
      <c r="M58" s="334"/>
      <c r="N58" s="334">
        <f>ROUND(SUM(N48+N54),1)</f>
        <v>0</v>
      </c>
      <c r="O58" s="334"/>
      <c r="P58" s="334">
        <f>ROUND(SUM(P48+P54),1)</f>
        <v>0</v>
      </c>
      <c r="Q58" s="338"/>
      <c r="R58" s="334">
        <f>ROUND(SUM(R48+R54),1)</f>
        <v>0</v>
      </c>
      <c r="S58" s="334"/>
      <c r="T58" s="334">
        <f>ROUND(SUM(T48+T54),1)</f>
        <v>0</v>
      </c>
      <c r="U58" s="334"/>
      <c r="V58" s="334">
        <f>ROUND(SUM(V48+V54),1)</f>
        <v>0</v>
      </c>
      <c r="W58" s="334"/>
      <c r="X58" s="334">
        <f>ROUND(SUM(X48+X54),1)</f>
        <v>0</v>
      </c>
      <c r="Y58" s="334"/>
      <c r="Z58" s="334">
        <f>ROUND(SUM(Z48+Z54),1)</f>
        <v>0</v>
      </c>
      <c r="AA58" s="334"/>
      <c r="AB58" s="336"/>
      <c r="AC58" s="334">
        <f>ROUND(SUM(AC48+AC54),1)</f>
        <v>-190.3</v>
      </c>
      <c r="AD58" s="334"/>
      <c r="AE58" s="336"/>
      <c r="AF58" s="334">
        <f>ROUND(SUM(AF48+AF54),1)</f>
        <v>597</v>
      </c>
      <c r="AG58" s="714"/>
      <c r="AH58" s="353"/>
      <c r="AI58" s="351">
        <f>ROUND(SUM(AC58-AF58),1)</f>
        <v>-787.3</v>
      </c>
      <c r="AJ58" s="585"/>
      <c r="AK58" s="717">
        <f>(AC58-AF58)/AF58</f>
        <v>-1.3187604690117252</v>
      </c>
    </row>
    <row r="59" spans="1:48" ht="15" customHeight="1">
      <c r="A59" s="286"/>
      <c r="B59" s="286"/>
      <c r="C59" s="286"/>
      <c r="D59" s="302"/>
      <c r="F59" s="302"/>
      <c r="H59" s="302"/>
      <c r="J59" s="302"/>
      <c r="L59" s="302"/>
      <c r="N59" s="302"/>
      <c r="P59" s="302"/>
      <c r="R59" s="302"/>
      <c r="T59" s="302"/>
      <c r="V59" s="302"/>
      <c r="X59" s="302"/>
      <c r="Z59" s="302"/>
      <c r="AB59" s="589"/>
      <c r="AC59" s="302"/>
      <c r="AE59" s="589"/>
      <c r="AF59" s="302"/>
      <c r="AG59" s="703"/>
      <c r="AH59" s="292"/>
      <c r="AK59" s="687"/>
    </row>
    <row r="60" spans="1:48" ht="15" customHeight="1" thickBot="1">
      <c r="A60" s="286"/>
      <c r="B60" s="284" t="s">
        <v>171</v>
      </c>
      <c r="C60" s="286"/>
      <c r="D60" s="376">
        <f>ROUND(SUM(D14+D58),1)</f>
        <v>2172.6</v>
      </c>
      <c r="E60" s="376"/>
      <c r="F60" s="376">
        <f>ROUND(SUM(F14+F58),1)</f>
        <v>0</v>
      </c>
      <c r="G60" s="376"/>
      <c r="H60" s="376">
        <f>ROUND(SUM(H14+H58),1)</f>
        <v>0</v>
      </c>
      <c r="I60" s="376"/>
      <c r="J60" s="376">
        <f>ROUND(SUM(J14+J58),1)</f>
        <v>0</v>
      </c>
      <c r="K60" s="376"/>
      <c r="L60" s="376">
        <f>ROUND(SUM(L14+L58),1)</f>
        <v>0</v>
      </c>
      <c r="M60" s="376"/>
      <c r="N60" s="376">
        <f>ROUND(SUM(N14+N58),1)</f>
        <v>0</v>
      </c>
      <c r="O60" s="376"/>
      <c r="P60" s="376">
        <f>ROUND(SUM(P14+P58),1)</f>
        <v>0</v>
      </c>
      <c r="Q60" s="376"/>
      <c r="R60" s="376">
        <f>ROUND(SUM(R14+R58),1)</f>
        <v>0</v>
      </c>
      <c r="S60" s="376"/>
      <c r="T60" s="376">
        <f>ROUND(SUM(T14+T58),1)</f>
        <v>0</v>
      </c>
      <c r="U60" s="376"/>
      <c r="V60" s="376">
        <f>ROUND(SUM(V14+V58),1)</f>
        <v>0</v>
      </c>
      <c r="W60" s="376"/>
      <c r="X60" s="376">
        <f>ROUND(SUM(X14+X58),1)</f>
        <v>0</v>
      </c>
      <c r="Y60" s="376"/>
      <c r="Z60" s="376">
        <f>ROUND(SUM(Z14+Z58),1)</f>
        <v>0</v>
      </c>
      <c r="AA60" s="376"/>
      <c r="AB60" s="377"/>
      <c r="AC60" s="376">
        <f>ROUND(SUM(AC14+AC58),1)</f>
        <v>2172.6</v>
      </c>
      <c r="AD60" s="376"/>
      <c r="AE60" s="377"/>
      <c r="AF60" s="691">
        <f>ROUND(SUM(AF14+AF58),1)</f>
        <v>2970.3</v>
      </c>
      <c r="AG60" s="700"/>
      <c r="AH60" s="600"/>
      <c r="AI60" s="691">
        <f>ROUND(SUM(AC60-AF60),1)</f>
        <v>-797.7</v>
      </c>
      <c r="AJ60" s="539"/>
      <c r="AK60" s="726">
        <f>(AC60-AF60)/AF60</f>
        <v>-0.26855873144126863</v>
      </c>
      <c r="AL60" s="694"/>
      <c r="AM60" s="694"/>
      <c r="AN60" s="694"/>
      <c r="AO60" s="694"/>
      <c r="AP60" s="694"/>
      <c r="AQ60" s="694"/>
      <c r="AR60" s="694"/>
      <c r="AS60" s="694"/>
      <c r="AT60" s="694"/>
      <c r="AU60" s="694"/>
      <c r="AV60" s="694"/>
    </row>
    <row r="61" spans="1:48" ht="15" customHeight="1" thickTop="1">
      <c r="A61" s="286"/>
      <c r="B61" s="286"/>
      <c r="C61" s="286"/>
      <c r="D61" s="727"/>
      <c r="E61" s="694"/>
      <c r="F61" s="727"/>
      <c r="G61" s="694"/>
      <c r="H61" s="727"/>
      <c r="I61" s="694"/>
      <c r="J61" s="727"/>
      <c r="K61" s="694"/>
      <c r="L61" s="727"/>
      <c r="M61" s="694"/>
      <c r="N61" s="727"/>
      <c r="O61" s="694"/>
      <c r="P61" s="727"/>
      <c r="Q61" s="694"/>
      <c r="R61" s="727"/>
      <c r="S61" s="694"/>
      <c r="T61" s="727"/>
      <c r="U61" s="694"/>
      <c r="V61" s="727"/>
      <c r="W61" s="694"/>
      <c r="X61" s="727"/>
      <c r="Y61" s="694"/>
      <c r="Z61" s="727"/>
      <c r="AA61" s="694"/>
      <c r="AB61" s="694"/>
      <c r="AC61" s="727"/>
      <c r="AD61" s="694"/>
      <c r="AE61" s="694"/>
      <c r="AF61" s="728"/>
      <c r="AG61" s="728"/>
      <c r="AH61" s="694"/>
      <c r="AI61" s="694"/>
      <c r="AJ61" s="694"/>
      <c r="AK61" s="687"/>
      <c r="AL61" s="694"/>
      <c r="AM61" s="694"/>
      <c r="AN61" s="694"/>
      <c r="AO61" s="694"/>
      <c r="AP61" s="694"/>
      <c r="AQ61" s="694"/>
      <c r="AR61" s="694"/>
      <c r="AS61" s="694"/>
      <c r="AT61" s="694"/>
      <c r="AU61" s="694"/>
      <c r="AV61" s="694"/>
    </row>
    <row r="62" spans="1:48" ht="15" customHeight="1">
      <c r="A62" s="286"/>
      <c r="B62" s="286"/>
      <c r="C62" s="286"/>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694"/>
      <c r="AI62" s="694"/>
      <c r="AJ62" s="694"/>
      <c r="AK62" s="687"/>
      <c r="AL62" s="694"/>
      <c r="AM62" s="694"/>
      <c r="AN62" s="694"/>
      <c r="AO62" s="694"/>
      <c r="AP62" s="694"/>
      <c r="AQ62" s="694"/>
      <c r="AR62" s="694"/>
      <c r="AS62" s="694"/>
      <c r="AT62" s="694"/>
      <c r="AU62" s="694"/>
      <c r="AV62" s="694"/>
    </row>
    <row r="63" spans="1:48" ht="15" customHeight="1">
      <c r="A63" s="686"/>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87"/>
      <c r="AL63" s="694"/>
      <c r="AM63" s="694"/>
      <c r="AN63" s="694"/>
      <c r="AO63" s="694"/>
      <c r="AP63" s="694"/>
      <c r="AQ63" s="694"/>
      <c r="AR63" s="694"/>
      <c r="AS63" s="694"/>
      <c r="AT63" s="694"/>
      <c r="AU63" s="694"/>
      <c r="AV63" s="694"/>
    </row>
    <row r="64" spans="1:48" ht="15" customHeight="1">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87"/>
      <c r="AL64" s="694"/>
      <c r="AM64" s="694"/>
      <c r="AN64" s="694"/>
      <c r="AO64" s="694"/>
      <c r="AP64" s="694"/>
      <c r="AQ64" s="694"/>
      <c r="AR64" s="694"/>
      <c r="AS64" s="694"/>
      <c r="AT64" s="694"/>
      <c r="AU64" s="694"/>
      <c r="AV64" s="694"/>
    </row>
    <row r="65" spans="37:37" ht="15" customHeight="1">
      <c r="AK65" s="687"/>
    </row>
    <row r="66" spans="37:37" ht="15" customHeight="1">
      <c r="AK66" s="687"/>
    </row>
    <row r="67" spans="37:37" ht="15" customHeight="1">
      <c r="AK67" s="687"/>
    </row>
    <row r="68" spans="37:37" ht="15" customHeight="1">
      <c r="AK68" s="687"/>
    </row>
    <row r="69" spans="37:37" ht="15" customHeight="1">
      <c r="AK69" s="687"/>
    </row>
    <row r="70" spans="37:37" ht="15" customHeight="1">
      <c r="AK70" s="687"/>
    </row>
    <row r="71" spans="37:37" ht="15" customHeight="1">
      <c r="AK71" s="687"/>
    </row>
    <row r="72" spans="37:37" ht="15" customHeight="1">
      <c r="AK72" s="687"/>
    </row>
    <row r="73" spans="37:37" ht="15" customHeight="1">
      <c r="AK73" s="687"/>
    </row>
    <row r="74" spans="37:37" ht="15" customHeight="1">
      <c r="AK74" s="687"/>
    </row>
    <row r="75" spans="37:37" ht="15" customHeight="1">
      <c r="AK75" s="687"/>
    </row>
    <row r="76" spans="37:37" ht="15" customHeight="1">
      <c r="AK76" s="687"/>
    </row>
    <row r="77" spans="37:37" ht="15" customHeight="1">
      <c r="AK77" s="687"/>
    </row>
    <row r="78" spans="37:37" ht="15" customHeight="1">
      <c r="AK78" s="687"/>
    </row>
    <row r="79" spans="37:37" ht="15" customHeight="1">
      <c r="AK79" s="687"/>
    </row>
    <row r="80" spans="37:37" ht="15" customHeight="1">
      <c r="AK80" s="687"/>
    </row>
    <row r="81" spans="37:37" ht="15" customHeight="1">
      <c r="AK81" s="687"/>
    </row>
    <row r="82" spans="37:37" ht="15" customHeight="1">
      <c r="AK82" s="687"/>
    </row>
    <row r="83" spans="37:37" ht="15" customHeight="1">
      <c r="AK83" s="687"/>
    </row>
    <row r="84" spans="37:37" ht="15" customHeight="1">
      <c r="AK84" s="687"/>
    </row>
    <row r="85" spans="37:37" ht="15" customHeight="1">
      <c r="AK85" s="687"/>
    </row>
    <row r="86" spans="37:37" ht="15" customHeight="1">
      <c r="AK86" s="687"/>
    </row>
    <row r="87" spans="37:37" ht="15" customHeight="1">
      <c r="AK87" s="687"/>
    </row>
    <row r="88" spans="37:37" ht="15" customHeight="1">
      <c r="AK88" s="687"/>
    </row>
    <row r="89" spans="37:37" ht="15" customHeight="1">
      <c r="AK89" s="687"/>
    </row>
    <row r="90" spans="37:37" ht="15" customHeight="1">
      <c r="AK90" s="687"/>
    </row>
    <row r="91" spans="37:37" ht="15" customHeight="1">
      <c r="AK91" s="687"/>
    </row>
    <row r="92" spans="37:37" ht="15" customHeight="1">
      <c r="AK92" s="687"/>
    </row>
    <row r="93" spans="37:37" ht="15" customHeight="1">
      <c r="AK93" s="687"/>
    </row>
    <row r="94" spans="37:37" ht="15" customHeight="1">
      <c r="AK94" s="687"/>
    </row>
    <row r="95" spans="37:37" ht="15" customHeight="1">
      <c r="AK95" s="687"/>
    </row>
    <row r="96" spans="37:37" ht="15" customHeight="1">
      <c r="AK96" s="687"/>
    </row>
    <row r="97" spans="37:37" ht="15" customHeight="1">
      <c r="AK97" s="687"/>
    </row>
    <row r="98" spans="37:37" ht="15" customHeight="1">
      <c r="AK98" s="687"/>
    </row>
    <row r="99" spans="37:37" ht="15" customHeight="1">
      <c r="AK99" s="687"/>
    </row>
    <row r="100" spans="37:37" ht="15" customHeight="1">
      <c r="AK100" s="687"/>
    </row>
    <row r="101" spans="37:37" ht="15" customHeight="1">
      <c r="AK101" s="687"/>
    </row>
    <row r="102" spans="37:37" ht="15" customHeight="1">
      <c r="AK102" s="687"/>
    </row>
    <row r="103" spans="37:37" ht="15" customHeight="1">
      <c r="AK103" s="687"/>
    </row>
    <row r="104" spans="37:37" ht="15" customHeight="1">
      <c r="AK104" s="687"/>
    </row>
    <row r="105" spans="37:37" ht="15" customHeight="1">
      <c r="AK105" s="687"/>
    </row>
    <row r="106" spans="37:37" ht="15" customHeight="1">
      <c r="AK106" s="687"/>
    </row>
    <row r="107" spans="37:37" ht="15" customHeight="1"/>
    <row r="108" spans="37:37" ht="15" customHeight="1"/>
    <row r="109" spans="37:37" ht="15" customHeight="1"/>
    <row r="110" spans="37:37" ht="15" customHeight="1"/>
    <row r="111" spans="37:37" ht="15" customHeight="1"/>
    <row r="112" spans="37:37" ht="15" customHeight="1"/>
  </sheetData>
  <mergeCells count="1">
    <mergeCell ref="AD10:AI10"/>
  </mergeCells>
  <pageMargins left="0.5" right="0.5" top="0.75" bottom="0.25" header="0" footer="0.25"/>
  <pageSetup scale="42" orientation="landscape" r:id="rId1"/>
  <headerFooter scaleWithDoc="0" alignWithMargins="0">
    <oddFooter>&amp;C&amp;8 16</oddFooter>
  </headerFooter>
  <ignoredErrors>
    <ignoredError sqref="AK17" unlockedFormula="1"/>
  </ignoredErrors>
</worksheet>
</file>

<file path=xl/worksheets/sheet17.xml><?xml version="1.0" encoding="utf-8"?>
<worksheet xmlns="http://schemas.openxmlformats.org/spreadsheetml/2006/main" xmlns:r="http://schemas.openxmlformats.org/officeDocument/2006/relationships">
  <sheetPr codeName="Sheet18">
    <pageSetUpPr fitToPage="1"/>
  </sheetPr>
  <dimension ref="A1:BA107"/>
  <sheetViews>
    <sheetView showGridLines="0" showOutlineSymbols="0" zoomScale="60" zoomScaleNormal="60" workbookViewId="0">
      <selection activeCell="B1" sqref="B1"/>
    </sheetView>
  </sheetViews>
  <sheetFormatPr defaultColWidth="8.88671875" defaultRowHeight="12.75"/>
  <cols>
    <col min="1" max="1" width="1.6640625" style="633" customWidth="1"/>
    <col min="2" max="2" width="44.33203125" style="633" customWidth="1"/>
    <col min="3" max="3" width="1.6640625" style="633" customWidth="1"/>
    <col min="4" max="4" width="10.6640625" style="633" bestFit="1" customWidth="1"/>
    <col min="5" max="5" width="1.6640625" style="633" customWidth="1"/>
    <col min="6" max="6" width="8.6640625" style="633" customWidth="1"/>
    <col min="7" max="7" width="1.6640625" style="633" customWidth="1"/>
    <col min="8" max="8" width="8.6640625" style="633" customWidth="1"/>
    <col min="9" max="9" width="1.6640625" style="633" customWidth="1"/>
    <col min="10" max="10" width="8.6640625" style="633" customWidth="1"/>
    <col min="11" max="11" width="1.6640625" style="633" customWidth="1"/>
    <col min="12" max="12" width="8.5546875" style="633" customWidth="1"/>
    <col min="13" max="13" width="1.6640625" style="633" customWidth="1"/>
    <col min="14" max="14" width="10.33203125" style="633" customWidth="1"/>
    <col min="15" max="15" width="1.6640625" style="633" customWidth="1"/>
    <col min="16" max="16" width="8.6640625" style="633" customWidth="1"/>
    <col min="17" max="17" width="1.6640625" style="633" customWidth="1"/>
    <col min="18" max="18" width="9.6640625" style="633" customWidth="1"/>
    <col min="19" max="19" width="1.6640625" style="633" customWidth="1"/>
    <col min="20" max="20" width="9.6640625" style="633" customWidth="1"/>
    <col min="21" max="21" width="1.6640625" style="633" customWidth="1"/>
    <col min="22" max="22" width="9.6640625" style="633" customWidth="1"/>
    <col min="23" max="23" width="1.6640625" style="633" customWidth="1"/>
    <col min="24" max="24" width="8.6640625" style="633" customWidth="1"/>
    <col min="25" max="25" width="1.6640625" style="633" customWidth="1"/>
    <col min="26" max="26" width="9" style="633" bestFit="1" customWidth="1"/>
    <col min="27" max="27" width="1.6640625" style="633" customWidth="1"/>
    <col min="28" max="28" width="17" style="633" bestFit="1" customWidth="1"/>
    <col min="29" max="30" width="1.6640625" style="633" customWidth="1"/>
    <col min="31" max="31" width="10.44140625" style="633" customWidth="1"/>
    <col min="32" max="33" width="1.44140625" style="633" customWidth="1"/>
    <col min="34" max="34" width="10.33203125" style="633" bestFit="1" customWidth="1"/>
    <col min="35" max="35" width="1.5546875" style="633" customWidth="1"/>
    <col min="36" max="36" width="0.88671875" style="633" customWidth="1"/>
    <col min="37" max="37" width="10.5546875" style="633" customWidth="1"/>
    <col min="38" max="38" width="0.6640625" style="633" customWidth="1"/>
    <col min="39" max="39" width="12.88671875" style="633" bestFit="1" customWidth="1"/>
    <col min="40" max="16384" width="8.88671875" style="633"/>
  </cols>
  <sheetData>
    <row r="1" spans="1:41" ht="15">
      <c r="B1" s="1720" t="s">
        <v>1805</v>
      </c>
    </row>
    <row r="2" spans="1:41" ht="15.75">
      <c r="A2" s="632"/>
      <c r="M2" s="284"/>
      <c r="N2" s="284"/>
      <c r="O2" s="689"/>
    </row>
    <row r="3" spans="1:41" ht="20.25" customHeight="1">
      <c r="A3" s="632"/>
      <c r="B3" s="637" t="s">
        <v>0</v>
      </c>
      <c r="M3" s="284"/>
      <c r="N3" s="284"/>
      <c r="O3" s="689"/>
      <c r="AG3" s="729"/>
      <c r="AH3" s="729"/>
      <c r="AI3" s="729"/>
      <c r="AJ3" s="729"/>
      <c r="AK3" s="729"/>
      <c r="AL3" s="729"/>
      <c r="AM3" s="729"/>
    </row>
    <row r="4" spans="1:41" ht="18">
      <c r="A4" s="632"/>
      <c r="B4" s="637" t="s">
        <v>217</v>
      </c>
      <c r="L4" s="284"/>
      <c r="M4" s="284"/>
      <c r="O4" s="689"/>
    </row>
    <row r="5" spans="1:41" ht="18">
      <c r="A5" s="632"/>
      <c r="B5" s="875" t="s">
        <v>218</v>
      </c>
      <c r="L5" s="689"/>
      <c r="M5" s="689"/>
      <c r="O5" s="689"/>
      <c r="X5" s="730"/>
      <c r="AM5" s="1007" t="s">
        <v>207</v>
      </c>
    </row>
    <row r="6" spans="1:41" ht="20.25">
      <c r="A6" s="632"/>
      <c r="B6" s="875" t="s">
        <v>1553</v>
      </c>
      <c r="L6" s="689"/>
      <c r="M6" s="689"/>
      <c r="O6" s="689"/>
      <c r="AM6" s="695"/>
    </row>
    <row r="7" spans="1:41" ht="18">
      <c r="A7" s="632"/>
      <c r="B7" s="637" t="s">
        <v>1590</v>
      </c>
      <c r="AJ7" s="497"/>
      <c r="AK7" s="497"/>
      <c r="AL7" s="497"/>
      <c r="AM7" s="497"/>
    </row>
    <row r="8" spans="1:41" ht="13.5" customHeight="1">
      <c r="A8" s="632"/>
      <c r="L8" s="689"/>
      <c r="M8" s="689"/>
      <c r="N8" s="689"/>
      <c r="O8" s="689"/>
      <c r="AD8" s="497"/>
      <c r="AE8" s="689"/>
      <c r="AF8" s="689"/>
      <c r="AG8" s="497"/>
      <c r="AH8" s="497"/>
      <c r="AI8" s="497"/>
      <c r="AJ8" s="689"/>
      <c r="AK8" s="689"/>
      <c r="AL8" s="689"/>
      <c r="AM8" s="689"/>
    </row>
    <row r="9" spans="1:41" ht="20.25" customHeight="1">
      <c r="A9" s="632"/>
      <c r="L9" s="689"/>
      <c r="M9" s="689"/>
      <c r="N9" s="689"/>
      <c r="O9" s="689"/>
      <c r="AD9" s="731"/>
      <c r="AE9" s="732"/>
      <c r="AF9" s="732"/>
      <c r="AG9" s="3161" t="s">
        <v>1546</v>
      </c>
      <c r="AH9" s="3162"/>
      <c r="AI9" s="3162"/>
      <c r="AJ9" s="3162"/>
      <c r="AK9" s="3162"/>
      <c r="AL9" s="731"/>
      <c r="AM9" s="731"/>
    </row>
    <row r="10" spans="1:41" ht="20.25">
      <c r="A10" s="632"/>
      <c r="B10" s="733"/>
      <c r="D10" s="2394"/>
      <c r="E10" s="2394"/>
      <c r="F10" s="2394"/>
      <c r="G10" s="2394"/>
      <c r="H10" s="2394"/>
      <c r="I10" s="2394"/>
      <c r="J10" s="2394"/>
      <c r="K10" s="2394"/>
      <c r="L10" s="2395"/>
      <c r="M10" s="2395"/>
      <c r="N10" s="2395"/>
      <c r="O10" s="2395"/>
      <c r="P10" s="2394"/>
      <c r="Q10" s="2394"/>
      <c r="R10" s="2394"/>
      <c r="S10" s="2394"/>
      <c r="T10" s="2394"/>
      <c r="U10" s="2394"/>
      <c r="V10" s="2394"/>
      <c r="W10" s="2394"/>
      <c r="X10" s="2394"/>
      <c r="Y10" s="2394"/>
      <c r="Z10" s="2394"/>
      <c r="AA10" s="2394"/>
      <c r="AB10" s="2389" t="s">
        <v>219</v>
      </c>
      <c r="AC10" s="2394"/>
      <c r="AD10" s="2394"/>
      <c r="AE10" s="2394"/>
      <c r="AF10" s="2394"/>
      <c r="AG10" s="2394"/>
      <c r="AH10" s="2394"/>
      <c r="AI10" s="2394"/>
      <c r="AJ10" s="2394"/>
      <c r="AK10" s="2394"/>
      <c r="AL10" s="2394"/>
      <c r="AM10" s="2394"/>
      <c r="AN10" s="2394"/>
      <c r="AO10" s="2394"/>
    </row>
    <row r="11" spans="1:41" ht="13.5" customHeight="1">
      <c r="A11" s="632"/>
      <c r="B11" s="285"/>
      <c r="C11" s="285"/>
      <c r="D11" s="2382">
        <v>2014</v>
      </c>
      <c r="E11" s="284"/>
      <c r="F11" s="284"/>
      <c r="G11" s="284"/>
      <c r="H11" s="284"/>
      <c r="I11" s="284"/>
      <c r="J11" s="284"/>
      <c r="K11" s="284"/>
      <c r="L11" s="284"/>
      <c r="M11" s="284"/>
      <c r="N11" s="284"/>
      <c r="O11" s="284"/>
      <c r="P11" s="284"/>
      <c r="Q11" s="284"/>
      <c r="R11" s="284"/>
      <c r="S11" s="284"/>
      <c r="T11" s="284"/>
      <c r="U11" s="284"/>
      <c r="V11" s="2382">
        <v>2015</v>
      </c>
      <c r="W11" s="284"/>
      <c r="X11" s="284"/>
      <c r="Y11" s="284"/>
      <c r="Z11" s="284"/>
      <c r="AA11" s="284"/>
      <c r="AB11" s="2389" t="s">
        <v>220</v>
      </c>
      <c r="AC11" s="284"/>
      <c r="AD11" s="284"/>
      <c r="AE11" s="587"/>
      <c r="AF11" s="587"/>
      <c r="AG11" s="587"/>
      <c r="AH11" s="587"/>
      <c r="AI11" s="587"/>
      <c r="AJ11" s="585"/>
      <c r="AK11" s="2389" t="s">
        <v>12</v>
      </c>
      <c r="AL11" s="2389"/>
      <c r="AM11" s="2389" t="s">
        <v>13</v>
      </c>
      <c r="AN11" s="2394"/>
      <c r="AO11" s="2394"/>
    </row>
    <row r="12" spans="1:41" ht="15.75">
      <c r="A12" s="632"/>
      <c r="B12" s="285"/>
      <c r="C12" s="285"/>
      <c r="D12" s="2367" t="s">
        <v>154</v>
      </c>
      <c r="E12" s="284"/>
      <c r="F12" s="2367" t="s">
        <v>155</v>
      </c>
      <c r="G12" s="284"/>
      <c r="H12" s="2367" t="s">
        <v>156</v>
      </c>
      <c r="I12" s="284"/>
      <c r="J12" s="2367" t="s">
        <v>157</v>
      </c>
      <c r="K12" s="284"/>
      <c r="L12" s="2367" t="s">
        <v>158</v>
      </c>
      <c r="M12" s="284"/>
      <c r="N12" s="2367" t="s">
        <v>159</v>
      </c>
      <c r="O12" s="284"/>
      <c r="P12" s="2367" t="s">
        <v>160</v>
      </c>
      <c r="Q12" s="284"/>
      <c r="R12" s="2367" t="s">
        <v>161</v>
      </c>
      <c r="S12" s="284"/>
      <c r="T12" s="2367" t="s">
        <v>162</v>
      </c>
      <c r="U12" s="284"/>
      <c r="V12" s="2367" t="s">
        <v>179</v>
      </c>
      <c r="W12" s="284"/>
      <c r="X12" s="2367" t="s">
        <v>164</v>
      </c>
      <c r="Y12" s="284"/>
      <c r="Z12" s="2367" t="s">
        <v>165</v>
      </c>
      <c r="AA12" s="2396"/>
      <c r="AB12" s="2389" t="s">
        <v>221</v>
      </c>
      <c r="AC12" s="284"/>
      <c r="AD12" s="284"/>
      <c r="AE12" s="2382">
        <v>2014</v>
      </c>
      <c r="AF12" s="2382"/>
      <c r="AG12" s="2367" t="s">
        <v>21</v>
      </c>
      <c r="AH12" s="2382">
        <v>2013</v>
      </c>
      <c r="AI12" s="2366"/>
      <c r="AJ12" s="585"/>
      <c r="AK12" s="2397" t="s">
        <v>18</v>
      </c>
      <c r="AL12" s="2387"/>
      <c r="AM12" s="2397" t="s">
        <v>19</v>
      </c>
      <c r="AN12" s="2394"/>
      <c r="AO12" s="2394"/>
    </row>
    <row r="13" spans="1:41" ht="3.95" customHeight="1">
      <c r="A13" s="632"/>
      <c r="B13" s="285"/>
      <c r="C13" s="285"/>
      <c r="D13" s="302"/>
      <c r="E13" s="285"/>
      <c r="F13" s="302"/>
      <c r="G13" s="285"/>
      <c r="H13" s="302"/>
      <c r="I13" s="285"/>
      <c r="J13" s="302"/>
      <c r="K13" s="285"/>
      <c r="L13" s="302"/>
      <c r="M13" s="285"/>
      <c r="N13" s="698"/>
      <c r="O13" s="285"/>
      <c r="P13" s="302"/>
      <c r="Q13" s="285"/>
      <c r="R13" s="302"/>
      <c r="S13" s="285"/>
      <c r="T13" s="302"/>
      <c r="U13" s="285"/>
      <c r="V13" s="302"/>
      <c r="W13" s="285"/>
      <c r="X13" s="302"/>
      <c r="Y13" s="285"/>
      <c r="Z13" s="302"/>
      <c r="AA13" s="292"/>
      <c r="AB13" s="302"/>
      <c r="AC13" s="285"/>
      <c r="AD13" s="285"/>
      <c r="AE13" s="302"/>
      <c r="AF13" s="302"/>
      <c r="AG13" s="734"/>
      <c r="AH13" s="302"/>
      <c r="AI13" s="292"/>
      <c r="AJ13" s="699"/>
      <c r="AK13" s="285"/>
      <c r="AL13" s="285"/>
      <c r="AM13" s="285"/>
    </row>
    <row r="14" spans="1:41" ht="15" customHeight="1">
      <c r="A14" s="497"/>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589"/>
      <c r="AE14" s="285"/>
      <c r="AF14" s="285"/>
      <c r="AG14" s="734"/>
      <c r="AH14" s="285"/>
      <c r="AI14" s="703"/>
      <c r="AJ14" s="292"/>
      <c r="AK14" s="285"/>
      <c r="AL14" s="285"/>
      <c r="AM14" s="285"/>
    </row>
    <row r="15" spans="1:41" ht="15" customHeight="1">
      <c r="A15" s="497"/>
      <c r="B15" s="2749" t="s">
        <v>208</v>
      </c>
      <c r="C15" s="286"/>
      <c r="D15" s="735">
        <v>0</v>
      </c>
      <c r="E15" s="310"/>
      <c r="F15" s="735"/>
      <c r="G15" s="310"/>
      <c r="H15" s="417"/>
      <c r="I15" s="310"/>
      <c r="J15" s="735"/>
      <c r="K15" s="310"/>
      <c r="L15" s="735"/>
      <c r="M15" s="310"/>
      <c r="N15" s="417"/>
      <c r="O15" s="310"/>
      <c r="P15" s="417"/>
      <c r="Q15" s="310"/>
      <c r="R15" s="417"/>
      <c r="S15" s="310"/>
      <c r="T15" s="516"/>
      <c r="U15" s="310"/>
      <c r="V15" s="516"/>
      <c r="W15" s="310"/>
      <c r="X15" s="516"/>
      <c r="Y15" s="310"/>
      <c r="Z15" s="516"/>
      <c r="AA15" s="525"/>
      <c r="AB15" s="737">
        <v>0</v>
      </c>
      <c r="AC15" s="518"/>
      <c r="AD15" s="650"/>
      <c r="AE15" s="310">
        <f t="shared" ref="AE15:AE20" si="0">ROUND(SUM(D15:AB15),1)</f>
        <v>0</v>
      </c>
      <c r="AF15" s="516"/>
      <c r="AG15" s="738"/>
      <c r="AH15" s="310">
        <v>0</v>
      </c>
      <c r="AI15" s="739"/>
      <c r="AJ15" s="311"/>
      <c r="AK15" s="309">
        <f t="shared" ref="AK15:AK20" si="1">ROUND(SUM(+AE15-AH15),1)</f>
        <v>0</v>
      </c>
      <c r="AL15" s="320"/>
      <c r="AM15" s="45">
        <f>ROUND(IF(AH15=0,0,AK15/(AH15)),3)</f>
        <v>0</v>
      </c>
      <c r="AN15" s="2501"/>
    </row>
    <row r="16" spans="1:41" ht="15" customHeight="1">
      <c r="A16" s="497"/>
      <c r="B16" s="2749" t="s">
        <v>181</v>
      </c>
      <c r="C16" s="286"/>
      <c r="D16" s="354">
        <v>218.4</v>
      </c>
      <c r="E16" s="338"/>
      <c r="F16" s="354"/>
      <c r="G16" s="338"/>
      <c r="H16" s="338"/>
      <c r="I16" s="338"/>
      <c r="J16" s="354"/>
      <c r="K16" s="338"/>
      <c r="L16" s="354"/>
      <c r="M16" s="338"/>
      <c r="N16" s="354"/>
      <c r="O16" s="338"/>
      <c r="P16" s="354"/>
      <c r="Q16" s="338"/>
      <c r="R16" s="354"/>
      <c r="S16" s="338"/>
      <c r="T16" s="354"/>
      <c r="U16" s="338"/>
      <c r="V16" s="354"/>
      <c r="W16" s="338"/>
      <c r="X16" s="354"/>
      <c r="Y16" s="338"/>
      <c r="Z16" s="354"/>
      <c r="AA16" s="354"/>
      <c r="AB16" s="527">
        <v>0</v>
      </c>
      <c r="AC16" s="338"/>
      <c r="AD16" s="324"/>
      <c r="AE16" s="338">
        <f t="shared" si="0"/>
        <v>218.4</v>
      </c>
      <c r="AF16" s="338"/>
      <c r="AG16" s="327"/>
      <c r="AH16" s="1704">
        <v>199.3</v>
      </c>
      <c r="AI16" s="704"/>
      <c r="AJ16" s="321"/>
      <c r="AK16" s="320">
        <f t="shared" si="1"/>
        <v>19.100000000000001</v>
      </c>
      <c r="AL16" s="320"/>
      <c r="AM16" s="591">
        <f>ROUND(SUM(+AK16/AH16),3)</f>
        <v>9.6000000000000002E-2</v>
      </c>
      <c r="AN16" s="2501"/>
    </row>
    <row r="17" spans="1:40" ht="15" customHeight="1">
      <c r="A17" s="497"/>
      <c r="B17" s="286" t="s">
        <v>209</v>
      </c>
      <c r="C17" s="286"/>
      <c r="D17" s="354">
        <v>70</v>
      </c>
      <c r="E17" s="338"/>
      <c r="F17" s="354"/>
      <c r="G17" s="338"/>
      <c r="H17" s="338"/>
      <c r="I17" s="338"/>
      <c r="J17" s="354"/>
      <c r="K17" s="338"/>
      <c r="L17" s="354"/>
      <c r="M17" s="338"/>
      <c r="N17" s="354"/>
      <c r="O17" s="338"/>
      <c r="P17" s="354"/>
      <c r="Q17" s="338"/>
      <c r="R17" s="354"/>
      <c r="S17" s="338"/>
      <c r="T17" s="354"/>
      <c r="U17" s="338"/>
      <c r="V17" s="354"/>
      <c r="W17" s="338"/>
      <c r="X17" s="354"/>
      <c r="Y17" s="338"/>
      <c r="Z17" s="354"/>
      <c r="AA17" s="354"/>
      <c r="AB17" s="527">
        <v>0</v>
      </c>
      <c r="AC17" s="338"/>
      <c r="AD17" s="324"/>
      <c r="AE17" s="338">
        <f t="shared" si="0"/>
        <v>70</v>
      </c>
      <c r="AF17" s="338"/>
      <c r="AG17" s="327"/>
      <c r="AH17" s="338">
        <v>90.9</v>
      </c>
      <c r="AI17" s="704"/>
      <c r="AJ17" s="321"/>
      <c r="AK17" s="320">
        <f t="shared" si="1"/>
        <v>-20.9</v>
      </c>
      <c r="AL17" s="320"/>
      <c r="AM17" s="591">
        <f>ROUND(SUM(+AK17/AH17),3)</f>
        <v>-0.23</v>
      </c>
      <c r="AN17" s="2501"/>
    </row>
    <row r="18" spans="1:40" ht="15" customHeight="1">
      <c r="A18" s="497"/>
      <c r="B18" s="286" t="s">
        <v>210</v>
      </c>
      <c r="C18" s="286"/>
      <c r="D18" s="354">
        <v>128.80000000000001</v>
      </c>
      <c r="E18" s="338"/>
      <c r="F18" s="354"/>
      <c r="G18" s="338"/>
      <c r="H18" s="338"/>
      <c r="I18" s="338"/>
      <c r="J18" s="354"/>
      <c r="K18" s="338"/>
      <c r="L18" s="354"/>
      <c r="M18" s="338"/>
      <c r="N18" s="354"/>
      <c r="O18" s="338"/>
      <c r="P18" s="354"/>
      <c r="Q18" s="338"/>
      <c r="R18" s="354"/>
      <c r="S18" s="338"/>
      <c r="T18" s="354"/>
      <c r="U18" s="338"/>
      <c r="V18" s="354"/>
      <c r="W18" s="338"/>
      <c r="X18" s="354"/>
      <c r="Y18" s="338"/>
      <c r="Z18" s="354"/>
      <c r="AA18" s="346"/>
      <c r="AB18" s="527">
        <v>0</v>
      </c>
      <c r="AC18" s="338"/>
      <c r="AD18" s="324"/>
      <c r="AE18" s="338">
        <f t="shared" si="0"/>
        <v>128.80000000000001</v>
      </c>
      <c r="AF18" s="346"/>
      <c r="AG18" s="327"/>
      <c r="AH18" s="705">
        <v>121.6</v>
      </c>
      <c r="AI18" s="710"/>
      <c r="AJ18" s="321"/>
      <c r="AK18" s="320">
        <f t="shared" si="1"/>
        <v>7.2</v>
      </c>
      <c r="AL18" s="320"/>
      <c r="AM18" s="591">
        <f>ROUND(SUM(+AK18/AH18),3)</f>
        <v>5.8999999999999997E-2</v>
      </c>
      <c r="AN18" s="2501"/>
    </row>
    <row r="19" spans="1:40" ht="15" customHeight="1">
      <c r="A19" s="497"/>
      <c r="B19" s="2749" t="s">
        <v>184</v>
      </c>
      <c r="C19" s="286"/>
      <c r="D19" s="354">
        <v>1147.0999999999999</v>
      </c>
      <c r="E19" s="338"/>
      <c r="F19" s="354"/>
      <c r="G19" s="338"/>
      <c r="H19" s="338"/>
      <c r="I19" s="338"/>
      <c r="J19" s="354"/>
      <c r="K19" s="338"/>
      <c r="L19" s="354"/>
      <c r="M19" s="338"/>
      <c r="N19" s="354"/>
      <c r="O19" s="338"/>
      <c r="P19" s="354"/>
      <c r="Q19" s="338"/>
      <c r="R19" s="354"/>
      <c r="S19" s="338"/>
      <c r="T19" s="354"/>
      <c r="U19" s="338"/>
      <c r="V19" s="354"/>
      <c r="W19" s="338"/>
      <c r="X19" s="354"/>
      <c r="Y19" s="338"/>
      <c r="Z19" s="354"/>
      <c r="AA19" s="354"/>
      <c r="AB19" s="527">
        <v>0</v>
      </c>
      <c r="AC19" s="338"/>
      <c r="AD19" s="324"/>
      <c r="AE19" s="338">
        <f t="shared" si="0"/>
        <v>1147.0999999999999</v>
      </c>
      <c r="AF19" s="338"/>
      <c r="AG19" s="327"/>
      <c r="AH19" s="338">
        <v>1334.2</v>
      </c>
      <c r="AI19" s="704"/>
      <c r="AJ19" s="321"/>
      <c r="AK19" s="320">
        <f t="shared" si="1"/>
        <v>-187.1</v>
      </c>
      <c r="AL19" s="320"/>
      <c r="AM19" s="591">
        <f>ROUND(SUM(+AK19/AH19),3)</f>
        <v>-0.14000000000000001</v>
      </c>
      <c r="AN19" s="2501"/>
    </row>
    <row r="20" spans="1:40" ht="15" customHeight="1">
      <c r="A20" s="497"/>
      <c r="B20" s="711" t="s">
        <v>185</v>
      </c>
      <c r="C20" s="286"/>
      <c r="D20" s="527">
        <v>0</v>
      </c>
      <c r="E20" s="338"/>
      <c r="F20" s="354"/>
      <c r="G20" s="338"/>
      <c r="H20" s="527"/>
      <c r="I20" s="338"/>
      <c r="J20" s="705"/>
      <c r="K20" s="338"/>
      <c r="L20" s="705"/>
      <c r="M20" s="338"/>
      <c r="N20" s="527"/>
      <c r="O20" s="338"/>
      <c r="P20" s="527"/>
      <c r="Q20" s="338"/>
      <c r="R20" s="527"/>
      <c r="S20" s="338"/>
      <c r="T20" s="354"/>
      <c r="U20" s="338"/>
      <c r="V20" s="354"/>
      <c r="W20" s="338"/>
      <c r="X20" s="354"/>
      <c r="Y20" s="338"/>
      <c r="Z20" s="527"/>
      <c r="AA20" s="355"/>
      <c r="AB20" s="527">
        <v>0</v>
      </c>
      <c r="AC20" s="338"/>
      <c r="AD20" s="324"/>
      <c r="AE20" s="338">
        <f t="shared" si="0"/>
        <v>0</v>
      </c>
      <c r="AF20" s="321"/>
      <c r="AG20" s="327"/>
      <c r="AH20" s="708">
        <v>0</v>
      </c>
      <c r="AI20" s="704"/>
      <c r="AJ20" s="321"/>
      <c r="AK20" s="1454">
        <f t="shared" si="1"/>
        <v>0</v>
      </c>
      <c r="AL20" s="320"/>
      <c r="AM20" s="45">
        <f>ROUND(IF(AH20=0,0,AK20/(AH20)),3)</f>
        <v>0</v>
      </c>
      <c r="AN20" s="2501"/>
    </row>
    <row r="21" spans="1:40" ht="15" customHeight="1">
      <c r="A21" s="497"/>
      <c r="B21" s="286"/>
      <c r="C21" s="286"/>
      <c r="D21" s="524"/>
      <c r="E21" s="518"/>
      <c r="F21" s="524"/>
      <c r="G21" s="518"/>
      <c r="H21" s="524"/>
      <c r="I21" s="518"/>
      <c r="J21" s="524"/>
      <c r="K21" s="518"/>
      <c r="L21" s="524"/>
      <c r="M21" s="518"/>
      <c r="N21" s="524"/>
      <c r="O21" s="518"/>
      <c r="P21" s="524"/>
      <c r="Q21" s="518"/>
      <c r="R21" s="524"/>
      <c r="S21" s="518"/>
      <c r="T21" s="370"/>
      <c r="U21" s="518"/>
      <c r="V21" s="370"/>
      <c r="W21" s="338"/>
      <c r="X21" s="370"/>
      <c r="Y21" s="338"/>
      <c r="Z21" s="370"/>
      <c r="AA21" s="328"/>
      <c r="AB21" s="302"/>
      <c r="AC21" s="518"/>
      <c r="AD21" s="650"/>
      <c r="AE21" s="524"/>
      <c r="AF21" s="328"/>
      <c r="AG21" s="741"/>
      <c r="AH21" s="524"/>
      <c r="AI21" s="742"/>
      <c r="AJ21" s="292"/>
      <c r="AK21" s="928"/>
      <c r="AL21" s="285"/>
      <c r="AM21" s="2502"/>
      <c r="AN21" s="2501"/>
    </row>
    <row r="22" spans="1:40" ht="15" customHeight="1">
      <c r="A22" s="497"/>
      <c r="B22" s="284" t="s">
        <v>186</v>
      </c>
      <c r="C22" s="286"/>
      <c r="D22" s="334">
        <f>ROUND(SUM(D15:D20),1)</f>
        <v>1564.3</v>
      </c>
      <c r="E22" s="581"/>
      <c r="F22" s="334">
        <f>ROUND(SUM(F15:F20),1)</f>
        <v>0</v>
      </c>
      <c r="G22" s="581"/>
      <c r="H22" s="334">
        <f>ROUND(SUM(H15:H20),1)</f>
        <v>0</v>
      </c>
      <c r="I22" s="581"/>
      <c r="J22" s="334">
        <f>ROUND(SUM(J15:J20),1)</f>
        <v>0</v>
      </c>
      <c r="K22" s="581"/>
      <c r="L22" s="334">
        <f>ROUND(SUM(L15:L20),1)</f>
        <v>0</v>
      </c>
      <c r="M22" s="581"/>
      <c r="N22" s="334">
        <f>ROUND(SUM(N15:N20),1)</f>
        <v>0</v>
      </c>
      <c r="O22" s="581"/>
      <c r="P22" s="334">
        <f>ROUND(SUM(P15:P20),1)</f>
        <v>0</v>
      </c>
      <c r="Q22" s="581"/>
      <c r="R22" s="334">
        <f>ROUND(SUM(R15:R20),1)</f>
        <v>0</v>
      </c>
      <c r="S22" s="581"/>
      <c r="T22" s="334">
        <f>ROUND(SUM(T15:T20),1)</f>
        <v>0</v>
      </c>
      <c r="U22" s="581"/>
      <c r="V22" s="334">
        <f>ROUND(SUM(V15:V20),1)</f>
        <v>0</v>
      </c>
      <c r="W22" s="334"/>
      <c r="X22" s="334">
        <f>ROUND(SUM(X15:X20),1)</f>
        <v>0</v>
      </c>
      <c r="Y22" s="334"/>
      <c r="Z22" s="334">
        <f>ROUND(SUM(Z15:Z20),1)</f>
        <v>0</v>
      </c>
      <c r="AA22" s="522"/>
      <c r="AB22" s="334">
        <f>ROUND(SUM(AB15:AB20),1)</f>
        <v>0</v>
      </c>
      <c r="AC22" s="581"/>
      <c r="AD22" s="659"/>
      <c r="AE22" s="581">
        <f>ROUND(SUM(AE15:AE20),1)</f>
        <v>1564.3</v>
      </c>
      <c r="AF22" s="522"/>
      <c r="AG22" s="745"/>
      <c r="AH22" s="581">
        <f>ROUND(SUM(AH15:AH20),1)</f>
        <v>1746</v>
      </c>
      <c r="AI22" s="746"/>
      <c r="AJ22" s="587"/>
      <c r="AK22" s="715">
        <f>ROUND(SUM(AE22-AH22),1)</f>
        <v>-181.7</v>
      </c>
      <c r="AL22" s="716"/>
      <c r="AM22" s="717">
        <f>ROUND(SUM((AE22-AH22)/AH22),3)</f>
        <v>-0.104</v>
      </c>
      <c r="AN22" s="2501"/>
    </row>
    <row r="23" spans="1:40" ht="15" customHeight="1">
      <c r="A23" s="497"/>
      <c r="B23" s="286"/>
      <c r="C23" s="286"/>
      <c r="D23" s="524"/>
      <c r="E23" s="518"/>
      <c r="F23" s="524"/>
      <c r="G23" s="518"/>
      <c r="H23" s="524"/>
      <c r="I23" s="518"/>
      <c r="J23" s="524"/>
      <c r="K23" s="518"/>
      <c r="L23" s="524"/>
      <c r="M23" s="518"/>
      <c r="N23" s="524"/>
      <c r="O23" s="518"/>
      <c r="P23" s="524"/>
      <c r="Q23" s="518"/>
      <c r="R23" s="524"/>
      <c r="S23" s="518"/>
      <c r="T23" s="370"/>
      <c r="U23" s="518"/>
      <c r="V23" s="370"/>
      <c r="W23" s="338"/>
      <c r="X23" s="370"/>
      <c r="Y23" s="338"/>
      <c r="Z23" s="370"/>
      <c r="AA23" s="328"/>
      <c r="AB23" s="524"/>
      <c r="AC23" s="518"/>
      <c r="AD23" s="650"/>
      <c r="AE23" s="524"/>
      <c r="AF23" s="328"/>
      <c r="AG23" s="741"/>
      <c r="AH23" s="524"/>
      <c r="AI23" s="742"/>
      <c r="AJ23" s="292"/>
      <c r="AK23" s="338"/>
      <c r="AL23" s="285"/>
      <c r="AM23" s="687"/>
      <c r="AN23" s="2501"/>
    </row>
    <row r="24" spans="1:40" ht="15" customHeight="1">
      <c r="A24" s="497"/>
      <c r="B24" s="530" t="s">
        <v>29</v>
      </c>
      <c r="C24" s="286"/>
      <c r="D24" s="518"/>
      <c r="E24" s="518"/>
      <c r="F24" s="518"/>
      <c r="G24" s="518"/>
      <c r="H24" s="518"/>
      <c r="I24" s="518"/>
      <c r="J24" s="518"/>
      <c r="K24" s="518"/>
      <c r="L24" s="518"/>
      <c r="M24" s="518"/>
      <c r="N24" s="518"/>
      <c r="O24" s="518"/>
      <c r="P24" s="518"/>
      <c r="Q24" s="518"/>
      <c r="R24" s="518"/>
      <c r="S24" s="518"/>
      <c r="T24" s="338"/>
      <c r="U24" s="518"/>
      <c r="V24" s="338"/>
      <c r="W24" s="338"/>
      <c r="X24" s="338"/>
      <c r="Y24" s="338"/>
      <c r="Z24" s="338"/>
      <c r="AA24" s="518"/>
      <c r="AB24" s="518"/>
      <c r="AC24" s="518"/>
      <c r="AD24" s="650"/>
      <c r="AE24" s="518"/>
      <c r="AF24" s="328"/>
      <c r="AG24" s="741"/>
      <c r="AH24" s="518"/>
      <c r="AI24" s="742"/>
      <c r="AJ24" s="292"/>
      <c r="AK24" s="338"/>
      <c r="AL24" s="285"/>
      <c r="AM24" s="687"/>
      <c r="AN24" s="2501"/>
    </row>
    <row r="25" spans="1:40" ht="12.75" customHeight="1">
      <c r="A25" s="497"/>
      <c r="B25" s="2037" t="s">
        <v>187</v>
      </c>
      <c r="C25" s="286"/>
      <c r="D25" s="354"/>
      <c r="E25" s="518"/>
      <c r="F25" s="525"/>
      <c r="G25" s="518"/>
      <c r="H25" s="518"/>
      <c r="I25" s="518"/>
      <c r="J25" s="525"/>
      <c r="K25" s="518"/>
      <c r="L25" s="525"/>
      <c r="M25" s="518"/>
      <c r="N25" s="525"/>
      <c r="O25" s="518"/>
      <c r="P25" s="525"/>
      <c r="Q25" s="518"/>
      <c r="R25" s="525"/>
      <c r="S25" s="518"/>
      <c r="T25" s="354"/>
      <c r="U25" s="518"/>
      <c r="V25" s="338"/>
      <c r="W25" s="338"/>
      <c r="X25" s="354"/>
      <c r="Y25" s="338"/>
      <c r="Z25" s="338"/>
      <c r="AA25" s="518"/>
      <c r="AB25" s="528"/>
      <c r="AC25" s="518"/>
      <c r="AD25" s="650"/>
      <c r="AE25" s="528"/>
      <c r="AF25" s="518"/>
      <c r="AG25" s="741"/>
      <c r="AH25" s="528"/>
      <c r="AI25" s="742"/>
      <c r="AJ25" s="292"/>
      <c r="AK25" s="338"/>
      <c r="AL25" s="285"/>
      <c r="AM25" s="718"/>
      <c r="AN25" s="2501"/>
    </row>
    <row r="26" spans="1:40" ht="15" customHeight="1">
      <c r="A26" s="497"/>
      <c r="B26" s="536" t="s">
        <v>31</v>
      </c>
      <c r="C26" s="286"/>
      <c r="D26" s="354">
        <v>0.3</v>
      </c>
      <c r="E26" s="518"/>
      <c r="F26" s="525"/>
      <c r="G26" s="518"/>
      <c r="H26" s="484"/>
      <c r="I26" s="518"/>
      <c r="J26" s="525"/>
      <c r="K26" s="518"/>
      <c r="L26" s="525"/>
      <c r="M26" s="518"/>
      <c r="N26" s="525"/>
      <c r="O26" s="518"/>
      <c r="P26" s="525"/>
      <c r="Q26" s="518"/>
      <c r="R26" s="525"/>
      <c r="S26" s="518"/>
      <c r="T26" s="354"/>
      <c r="U26" s="518"/>
      <c r="V26" s="338"/>
      <c r="W26" s="338"/>
      <c r="X26" s="525"/>
      <c r="Y26" s="338"/>
      <c r="Z26" s="338"/>
      <c r="AA26" s="525"/>
      <c r="AB26" s="527">
        <v>0</v>
      </c>
      <c r="AC26" s="518"/>
      <c r="AD26" s="650"/>
      <c r="AE26" s="338">
        <f t="shared" ref="AE26:AE28" si="2">ROUND(SUM(D26:AB26),1)</f>
        <v>0.3</v>
      </c>
      <c r="AF26" s="518"/>
      <c r="AG26" s="741"/>
      <c r="AH26" s="652">
        <v>1.9</v>
      </c>
      <c r="AI26" s="742"/>
      <c r="AJ26" s="292"/>
      <c r="AK26" s="320">
        <f>ROUND(SUM(+AE26-AH26),1)</f>
        <v>-1.6</v>
      </c>
      <c r="AL26" s="320"/>
      <c r="AM26" s="591">
        <f>ROUND(SUM(+AK26/AH26),3)</f>
        <v>-0.84199999999999997</v>
      </c>
      <c r="AN26" s="2501"/>
    </row>
    <row r="27" spans="1:40" ht="15" customHeight="1">
      <c r="A27" s="497"/>
      <c r="B27" s="536" t="s">
        <v>32</v>
      </c>
      <c r="C27" s="286"/>
      <c r="D27" s="354">
        <v>0.1</v>
      </c>
      <c r="E27" s="518"/>
      <c r="F27" s="527"/>
      <c r="G27" s="518"/>
      <c r="H27" s="527"/>
      <c r="I27" s="518"/>
      <c r="J27" s="525"/>
      <c r="K27" s="518"/>
      <c r="L27" s="527"/>
      <c r="M27" s="518"/>
      <c r="N27" s="525"/>
      <c r="O27" s="518"/>
      <c r="P27" s="527"/>
      <c r="Q27" s="518"/>
      <c r="R27" s="525"/>
      <c r="S27" s="518"/>
      <c r="T27" s="527"/>
      <c r="U27" s="518"/>
      <c r="V27" s="338"/>
      <c r="W27" s="338"/>
      <c r="X27" s="525"/>
      <c r="Y27" s="338"/>
      <c r="Z27" s="338"/>
      <c r="AA27" s="525"/>
      <c r="AB27" s="527">
        <v>0</v>
      </c>
      <c r="AC27" s="518"/>
      <c r="AD27" s="650"/>
      <c r="AE27" s="338">
        <f t="shared" si="2"/>
        <v>0.1</v>
      </c>
      <c r="AF27" s="518"/>
      <c r="AG27" s="741"/>
      <c r="AH27" s="652">
        <v>0.1</v>
      </c>
      <c r="AI27" s="742"/>
      <c r="AJ27" s="292"/>
      <c r="AK27" s="320">
        <f>ROUND(SUM(+AE27-AH27),1)</f>
        <v>0</v>
      </c>
      <c r="AL27" s="320"/>
      <c r="AM27" s="591">
        <f>ROUND(SUM(+AK27/AH27),3)</f>
        <v>0</v>
      </c>
      <c r="AN27" s="2501"/>
    </row>
    <row r="28" spans="1:40" ht="15" customHeight="1">
      <c r="A28" s="497"/>
      <c r="B28" s="536" t="s">
        <v>33</v>
      </c>
      <c r="C28" s="286"/>
      <c r="D28" s="354">
        <v>12.1</v>
      </c>
      <c r="E28" s="518"/>
      <c r="F28" s="525"/>
      <c r="G28" s="518"/>
      <c r="H28" s="484"/>
      <c r="I28" s="518"/>
      <c r="J28" s="525"/>
      <c r="K28" s="518"/>
      <c r="L28" s="525"/>
      <c r="M28" s="518"/>
      <c r="N28" s="525"/>
      <c r="O28" s="518"/>
      <c r="P28" s="525"/>
      <c r="Q28" s="518"/>
      <c r="R28" s="525"/>
      <c r="S28" s="518"/>
      <c r="T28" s="354"/>
      <c r="U28" s="518"/>
      <c r="V28" s="338"/>
      <c r="W28" s="338"/>
      <c r="X28" s="525"/>
      <c r="Y28" s="338"/>
      <c r="Z28" s="338"/>
      <c r="AA28" s="525"/>
      <c r="AB28" s="527">
        <v>0</v>
      </c>
      <c r="AC28" s="518"/>
      <c r="AD28" s="650"/>
      <c r="AE28" s="338">
        <f t="shared" si="2"/>
        <v>12.1</v>
      </c>
      <c r="AF28" s="518"/>
      <c r="AG28" s="741"/>
      <c r="AH28" s="652">
        <v>1.7</v>
      </c>
      <c r="AI28" s="742"/>
      <c r="AJ28" s="292"/>
      <c r="AK28" s="320">
        <f>ROUND(SUM(+AE28-AH28),1)</f>
        <v>10.4</v>
      </c>
      <c r="AL28" s="320"/>
      <c r="AM28" s="591">
        <f>ROUND(SUM(+AK28/AH28),3)</f>
        <v>6.1180000000000003</v>
      </c>
      <c r="AN28" s="2501"/>
    </row>
    <row r="29" spans="1:40" ht="15" customHeight="1">
      <c r="A29" s="497"/>
      <c r="B29" s="536" t="s">
        <v>34</v>
      </c>
      <c r="C29" s="286"/>
      <c r="D29" s="525"/>
      <c r="E29" s="518"/>
      <c r="F29" s="525"/>
      <c r="G29" s="518"/>
      <c r="H29" s="484"/>
      <c r="I29" s="518"/>
      <c r="J29" s="525"/>
      <c r="K29" s="518"/>
      <c r="L29" s="525"/>
      <c r="M29" s="518"/>
      <c r="N29" s="525"/>
      <c r="O29" s="518"/>
      <c r="P29" s="525"/>
      <c r="Q29" s="518"/>
      <c r="R29" s="525"/>
      <c r="S29" s="518"/>
      <c r="T29" s="354"/>
      <c r="U29" s="518"/>
      <c r="V29" s="338"/>
      <c r="W29" s="338"/>
      <c r="X29" s="354"/>
      <c r="Y29" s="338"/>
      <c r="Z29" s="338"/>
      <c r="AA29" s="525"/>
      <c r="AB29" s="527"/>
      <c r="AC29" s="518"/>
      <c r="AD29" s="650"/>
      <c r="AE29" s="518"/>
      <c r="AF29" s="518"/>
      <c r="AG29" s="741"/>
      <c r="AH29" s="484"/>
      <c r="AI29" s="742"/>
      <c r="AJ29" s="292"/>
      <c r="AK29" s="338"/>
      <c r="AL29" s="518"/>
      <c r="AM29" s="687"/>
      <c r="AN29" s="2501"/>
    </row>
    <row r="30" spans="1:40" ht="15" customHeight="1">
      <c r="A30" s="497"/>
      <c r="B30" s="2750" t="s">
        <v>35</v>
      </c>
      <c r="C30" s="286"/>
      <c r="D30" s="354">
        <v>272.60000000000002</v>
      </c>
      <c r="E30" s="518"/>
      <c r="F30" s="525"/>
      <c r="G30" s="518"/>
      <c r="H30" s="484"/>
      <c r="I30" s="518"/>
      <c r="J30" s="525"/>
      <c r="K30" s="518"/>
      <c r="L30" s="525"/>
      <c r="M30" s="518"/>
      <c r="N30" s="525"/>
      <c r="O30" s="518"/>
      <c r="P30" s="525"/>
      <c r="Q30" s="518"/>
      <c r="R30" s="525"/>
      <c r="S30" s="518"/>
      <c r="T30" s="354"/>
      <c r="U30" s="518"/>
      <c r="V30" s="338"/>
      <c r="W30" s="338"/>
      <c r="X30" s="525"/>
      <c r="Y30" s="338"/>
      <c r="Z30" s="338"/>
      <c r="AA30" s="525"/>
      <c r="AB30" s="527">
        <v>0</v>
      </c>
      <c r="AC30" s="518"/>
      <c r="AD30" s="650"/>
      <c r="AE30" s="338">
        <f t="shared" ref="AE30:AE35" si="3">ROUND(SUM(D30:AB30),1)</f>
        <v>272.60000000000002</v>
      </c>
      <c r="AF30" s="518"/>
      <c r="AG30" s="741"/>
      <c r="AH30" s="484">
        <v>241.5</v>
      </c>
      <c r="AI30" s="742"/>
      <c r="AJ30" s="292"/>
      <c r="AK30" s="320">
        <f t="shared" ref="AK30:AK35" si="4">ROUND(SUM(+AE30-AH30),1)</f>
        <v>31.1</v>
      </c>
      <c r="AL30" s="320"/>
      <c r="AM30" s="591">
        <f t="shared" ref="AM30:AM35" si="5">ROUND(SUM(+AK30/AH30),3)</f>
        <v>0.129</v>
      </c>
      <c r="AN30" s="2501"/>
    </row>
    <row r="31" spans="1:40" ht="15" customHeight="1">
      <c r="A31" s="497"/>
      <c r="B31" s="536" t="s">
        <v>36</v>
      </c>
      <c r="C31" s="286"/>
      <c r="D31" s="354">
        <v>76.099999999999994</v>
      </c>
      <c r="E31" s="518"/>
      <c r="F31" s="525"/>
      <c r="G31" s="518"/>
      <c r="H31" s="484"/>
      <c r="I31" s="518"/>
      <c r="J31" s="525"/>
      <c r="K31" s="518"/>
      <c r="L31" s="525"/>
      <c r="M31" s="518"/>
      <c r="N31" s="525"/>
      <c r="O31" s="518"/>
      <c r="P31" s="525"/>
      <c r="Q31" s="518"/>
      <c r="R31" s="525"/>
      <c r="S31" s="518"/>
      <c r="T31" s="354"/>
      <c r="U31" s="518"/>
      <c r="V31" s="338"/>
      <c r="W31" s="338"/>
      <c r="X31" s="525"/>
      <c r="Y31" s="338"/>
      <c r="Z31" s="338"/>
      <c r="AA31" s="525"/>
      <c r="AB31" s="527">
        <v>0</v>
      </c>
      <c r="AC31" s="518"/>
      <c r="AD31" s="650"/>
      <c r="AE31" s="338">
        <f t="shared" si="3"/>
        <v>76.099999999999994</v>
      </c>
      <c r="AF31" s="518"/>
      <c r="AG31" s="741"/>
      <c r="AH31" s="484">
        <v>75.7</v>
      </c>
      <c r="AI31" s="742"/>
      <c r="AJ31" s="292"/>
      <c r="AK31" s="320">
        <f t="shared" si="4"/>
        <v>0.4</v>
      </c>
      <c r="AL31" s="320"/>
      <c r="AM31" s="591">
        <f t="shared" si="5"/>
        <v>5.0000000000000001E-3</v>
      </c>
      <c r="AN31" s="2501"/>
    </row>
    <row r="32" spans="1:40" ht="15" customHeight="1">
      <c r="A32" s="497"/>
      <c r="B32" s="536" t="s">
        <v>37</v>
      </c>
      <c r="C32" s="286"/>
      <c r="D32" s="354">
        <v>5.2</v>
      </c>
      <c r="E32" s="518"/>
      <c r="F32" s="525"/>
      <c r="G32" s="518"/>
      <c r="H32" s="484"/>
      <c r="I32" s="518"/>
      <c r="J32" s="518"/>
      <c r="K32" s="518"/>
      <c r="L32" s="525"/>
      <c r="M32" s="518"/>
      <c r="N32" s="525"/>
      <c r="O32" s="518"/>
      <c r="P32" s="525"/>
      <c r="Q32" s="518"/>
      <c r="R32" s="525"/>
      <c r="S32" s="518"/>
      <c r="T32" s="354"/>
      <c r="U32" s="518"/>
      <c r="V32" s="338"/>
      <c r="W32" s="338"/>
      <c r="X32" s="525"/>
      <c r="Y32" s="338"/>
      <c r="Z32" s="338"/>
      <c r="AA32" s="525"/>
      <c r="AB32" s="527">
        <v>0</v>
      </c>
      <c r="AC32" s="518"/>
      <c r="AD32" s="650"/>
      <c r="AE32" s="338">
        <f t="shared" si="3"/>
        <v>5.2</v>
      </c>
      <c r="AF32" s="518"/>
      <c r="AG32" s="741"/>
      <c r="AH32" s="484">
        <v>2.4</v>
      </c>
      <c r="AI32" s="742"/>
      <c r="AJ32" s="292"/>
      <c r="AK32" s="320">
        <f t="shared" si="4"/>
        <v>2.8</v>
      </c>
      <c r="AL32" s="320"/>
      <c r="AM32" s="591">
        <f t="shared" si="5"/>
        <v>1.167</v>
      </c>
      <c r="AN32" s="2501"/>
    </row>
    <row r="33" spans="1:40" ht="15" customHeight="1">
      <c r="A33" s="497"/>
      <c r="B33" s="536" t="s">
        <v>38</v>
      </c>
      <c r="C33" s="286"/>
      <c r="D33" s="354">
        <v>0.4</v>
      </c>
      <c r="E33" s="518"/>
      <c r="F33" s="525"/>
      <c r="G33" s="518"/>
      <c r="H33" s="484"/>
      <c r="I33" s="518"/>
      <c r="J33" s="518"/>
      <c r="K33" s="518"/>
      <c r="L33" s="525"/>
      <c r="M33" s="518"/>
      <c r="N33" s="527"/>
      <c r="O33" s="518"/>
      <c r="P33" s="525"/>
      <c r="Q33" s="518"/>
      <c r="R33" s="525"/>
      <c r="S33" s="518"/>
      <c r="T33" s="354"/>
      <c r="U33" s="518"/>
      <c r="V33" s="338"/>
      <c r="W33" s="338"/>
      <c r="X33" s="525"/>
      <c r="Y33" s="338"/>
      <c r="Z33" s="338"/>
      <c r="AA33" s="525"/>
      <c r="AB33" s="527">
        <v>0</v>
      </c>
      <c r="AC33" s="518"/>
      <c r="AD33" s="650"/>
      <c r="AE33" s="338">
        <f t="shared" si="3"/>
        <v>0.4</v>
      </c>
      <c r="AF33" s="518"/>
      <c r="AG33" s="741"/>
      <c r="AH33" s="484">
        <v>0.5</v>
      </c>
      <c r="AI33" s="742"/>
      <c r="AJ33" s="292"/>
      <c r="AK33" s="320">
        <f t="shared" si="4"/>
        <v>-0.1</v>
      </c>
      <c r="AL33" s="320"/>
      <c r="AM33" s="591">
        <f t="shared" si="5"/>
        <v>-0.2</v>
      </c>
      <c r="AN33" s="2501"/>
    </row>
    <row r="34" spans="1:40" ht="15" customHeight="1">
      <c r="A34" s="497"/>
      <c r="B34" s="536" t="s">
        <v>39</v>
      </c>
      <c r="C34" s="286"/>
      <c r="D34" s="354">
        <v>0.5</v>
      </c>
      <c r="E34" s="518"/>
      <c r="F34" s="525"/>
      <c r="G34" s="518"/>
      <c r="H34" s="484"/>
      <c r="I34" s="518"/>
      <c r="J34" s="526"/>
      <c r="K34" s="518"/>
      <c r="L34" s="525"/>
      <c r="M34" s="588"/>
      <c r="N34" s="525"/>
      <c r="O34" s="518"/>
      <c r="P34" s="525"/>
      <c r="Q34" s="518"/>
      <c r="R34" s="525"/>
      <c r="S34" s="518"/>
      <c r="T34" s="354"/>
      <c r="U34" s="518"/>
      <c r="V34" s="338"/>
      <c r="W34" s="527"/>
      <c r="X34" s="525"/>
      <c r="Y34" s="338"/>
      <c r="Z34" s="338"/>
      <c r="AA34" s="529"/>
      <c r="AB34" s="527">
        <v>0</v>
      </c>
      <c r="AC34" s="518"/>
      <c r="AD34" s="650"/>
      <c r="AE34" s="338">
        <f t="shared" si="3"/>
        <v>0.5</v>
      </c>
      <c r="AF34" s="518"/>
      <c r="AG34" s="741"/>
      <c r="AH34" s="652">
        <v>5.2</v>
      </c>
      <c r="AI34" s="742"/>
      <c r="AJ34" s="292"/>
      <c r="AK34" s="320">
        <f t="shared" si="4"/>
        <v>-4.7</v>
      </c>
      <c r="AL34" s="320"/>
      <c r="AM34" s="591">
        <f t="shared" si="5"/>
        <v>-0.90400000000000003</v>
      </c>
      <c r="AN34" s="2501"/>
    </row>
    <row r="35" spans="1:40" ht="15" customHeight="1">
      <c r="A35" s="497"/>
      <c r="B35" s="536" t="s">
        <v>40</v>
      </c>
      <c r="C35" s="286"/>
      <c r="D35" s="354">
        <v>155.19999999999999</v>
      </c>
      <c r="E35" s="518"/>
      <c r="F35" s="525"/>
      <c r="G35" s="518"/>
      <c r="H35" s="484"/>
      <c r="I35" s="518"/>
      <c r="J35" s="525"/>
      <c r="K35" s="518"/>
      <c r="L35" s="525"/>
      <c r="M35" s="518"/>
      <c r="N35" s="525"/>
      <c r="O35" s="518"/>
      <c r="P35" s="525"/>
      <c r="Q35" s="518"/>
      <c r="R35" s="525"/>
      <c r="S35" s="518"/>
      <c r="T35" s="354"/>
      <c r="U35" s="518"/>
      <c r="V35" s="338"/>
      <c r="W35" s="338"/>
      <c r="X35" s="525"/>
      <c r="Y35" s="338"/>
      <c r="Z35" s="338"/>
      <c r="AA35" s="529"/>
      <c r="AB35" s="527">
        <v>0</v>
      </c>
      <c r="AC35" s="518"/>
      <c r="AD35" s="650"/>
      <c r="AE35" s="338">
        <f t="shared" si="3"/>
        <v>155.19999999999999</v>
      </c>
      <c r="AF35" s="328"/>
      <c r="AG35" s="741"/>
      <c r="AH35" s="720">
        <v>180.4</v>
      </c>
      <c r="AI35" s="742"/>
      <c r="AJ35" s="292"/>
      <c r="AK35" s="320">
        <f t="shared" si="4"/>
        <v>-25.2</v>
      </c>
      <c r="AL35" s="320"/>
      <c r="AM35" s="591">
        <f t="shared" si="5"/>
        <v>-0.14000000000000001</v>
      </c>
      <c r="AN35" s="2501"/>
    </row>
    <row r="36" spans="1:40" ht="15" customHeight="1">
      <c r="A36" s="497"/>
      <c r="B36" s="284" t="s">
        <v>188</v>
      </c>
      <c r="C36" s="286"/>
      <c r="D36" s="747">
        <f>ROUND(SUM(D26:D35),1)</f>
        <v>522.5</v>
      </c>
      <c r="E36" s="581"/>
      <c r="F36" s="747">
        <f>ROUND(SUM(F26:F35),1)</f>
        <v>0</v>
      </c>
      <c r="G36" s="581"/>
      <c r="H36" s="747">
        <f>ROUND(SUM(H26:H35),1)</f>
        <v>0</v>
      </c>
      <c r="I36" s="581"/>
      <c r="J36" s="747">
        <f>ROUND(SUM(J26:J35),1)</f>
        <v>0</v>
      </c>
      <c r="K36" s="581"/>
      <c r="L36" s="747">
        <f>ROUND(SUM(L26:L35),1)</f>
        <v>0</v>
      </c>
      <c r="M36" s="581"/>
      <c r="N36" s="747">
        <f>ROUND(SUM(N26:N35),1)</f>
        <v>0</v>
      </c>
      <c r="O36" s="581"/>
      <c r="P36" s="747">
        <f>ROUND(SUM(P26:P35),1)</f>
        <v>0</v>
      </c>
      <c r="Q36" s="581"/>
      <c r="R36" s="747">
        <f>ROUND(SUM(R26:R35),1)</f>
        <v>0</v>
      </c>
      <c r="S36" s="581"/>
      <c r="T36" s="747">
        <f>ROUND(SUM(T26:T35),1)</f>
        <v>0</v>
      </c>
      <c r="U36" s="581"/>
      <c r="V36" s="747">
        <f>ROUND(SUM(V26:V35),1)</f>
        <v>0</v>
      </c>
      <c r="W36" s="334"/>
      <c r="X36" s="747">
        <f>ROUND(SUM(X26:X35),1)</f>
        <v>0</v>
      </c>
      <c r="Y36" s="334"/>
      <c r="Z36" s="747">
        <f>ROUND(SUM(Z26:Z35),1)</f>
        <v>0</v>
      </c>
      <c r="AA36" s="522"/>
      <c r="AB36" s="747">
        <f>ROUND(SUM(AB26:AB35),1)</f>
        <v>0</v>
      </c>
      <c r="AC36" s="581"/>
      <c r="AD36" s="659"/>
      <c r="AE36" s="521">
        <f>ROUND(SUM(AE26:AE35),1)</f>
        <v>522.5</v>
      </c>
      <c r="AF36" s="522"/>
      <c r="AG36" s="745"/>
      <c r="AH36" s="748">
        <f>ROUND(SUM(AH26:AH35),1)</f>
        <v>509.4</v>
      </c>
      <c r="AI36" s="746"/>
      <c r="AJ36" s="587"/>
      <c r="AK36" s="333">
        <f>ROUND(SUM(AE36-AH36),1)</f>
        <v>13.1</v>
      </c>
      <c r="AL36" s="522"/>
      <c r="AM36" s="722">
        <f>ROUND(SUM((AE36-AH36)/AH36),3)</f>
        <v>2.5999999999999999E-2</v>
      </c>
      <c r="AN36" s="2501"/>
    </row>
    <row r="37" spans="1:40" ht="15" customHeight="1">
      <c r="A37" s="497"/>
      <c r="B37" s="286" t="s">
        <v>211</v>
      </c>
      <c r="C37" s="286"/>
      <c r="D37" s="518"/>
      <c r="E37" s="518"/>
      <c r="F37" s="518"/>
      <c r="G37" s="518"/>
      <c r="H37" s="518"/>
      <c r="I37" s="518"/>
      <c r="J37" s="518"/>
      <c r="K37" s="518"/>
      <c r="L37" s="518"/>
      <c r="M37" s="518"/>
      <c r="N37" s="518"/>
      <c r="O37" s="518"/>
      <c r="P37" s="518"/>
      <c r="Q37" s="518"/>
      <c r="R37" s="518"/>
      <c r="S37" s="518"/>
      <c r="T37" s="338"/>
      <c r="U37" s="518"/>
      <c r="V37" s="338"/>
      <c r="W37" s="338"/>
      <c r="X37" s="338"/>
      <c r="Y37" s="338"/>
      <c r="Z37" s="338"/>
      <c r="AA37" s="328"/>
      <c r="AB37" s="663"/>
      <c r="AC37" s="518"/>
      <c r="AD37" s="650"/>
      <c r="AE37" s="518"/>
      <c r="AF37" s="518"/>
      <c r="AG37" s="741"/>
      <c r="AH37" s="484"/>
      <c r="AI37" s="742"/>
      <c r="AJ37" s="292"/>
      <c r="AK37" s="338"/>
      <c r="AL37" s="285"/>
      <c r="AM37" s="687"/>
      <c r="AN37" s="2501"/>
    </row>
    <row r="38" spans="1:40" ht="15" customHeight="1">
      <c r="A38" s="497"/>
      <c r="B38" s="286" t="s">
        <v>190</v>
      </c>
      <c r="C38" s="286"/>
      <c r="D38" s="354">
        <v>556.79999999999995</v>
      </c>
      <c r="E38" s="518"/>
      <c r="F38" s="525"/>
      <c r="G38" s="518"/>
      <c r="H38" s="518"/>
      <c r="I38" s="518"/>
      <c r="J38" s="525"/>
      <c r="K38" s="518"/>
      <c r="L38" s="525"/>
      <c r="M38" s="518"/>
      <c r="N38" s="525"/>
      <c r="O38" s="518"/>
      <c r="P38" s="525"/>
      <c r="Q38" s="518"/>
      <c r="R38" s="525"/>
      <c r="S38" s="518"/>
      <c r="T38" s="354"/>
      <c r="U38" s="518"/>
      <c r="V38" s="338"/>
      <c r="W38" s="338"/>
      <c r="X38" s="525"/>
      <c r="Y38" s="338"/>
      <c r="Z38" s="338"/>
      <c r="AA38" s="749"/>
      <c r="AB38" s="527">
        <v>0</v>
      </c>
      <c r="AC38" s="518"/>
      <c r="AD38" s="650"/>
      <c r="AE38" s="338">
        <f t="shared" ref="AE38:AE41" si="6">ROUND(SUM(D38:AB38),1)</f>
        <v>556.79999999999995</v>
      </c>
      <c r="AF38" s="750"/>
      <c r="AG38" s="741"/>
      <c r="AH38" s="518">
        <v>564.9</v>
      </c>
      <c r="AI38" s="742"/>
      <c r="AJ38" s="292"/>
      <c r="AK38" s="320">
        <f>ROUND(SUM(+AE38-AH38),1)</f>
        <v>-8.1</v>
      </c>
      <c r="AL38" s="320"/>
      <c r="AM38" s="591">
        <f>ROUND(SUM(+AK38/AH38),3)</f>
        <v>-1.4E-2</v>
      </c>
      <c r="AN38" s="2501"/>
    </row>
    <row r="39" spans="1:40" ht="15" customHeight="1">
      <c r="A39" s="497"/>
      <c r="B39" s="286" t="s">
        <v>212</v>
      </c>
      <c r="C39" s="286"/>
      <c r="D39" s="354">
        <v>270.7</v>
      </c>
      <c r="E39" s="518"/>
      <c r="F39" s="525"/>
      <c r="G39" s="518"/>
      <c r="H39" s="518"/>
      <c r="I39" s="518"/>
      <c r="J39" s="525"/>
      <c r="K39" s="518"/>
      <c r="L39" s="525"/>
      <c r="M39" s="518"/>
      <c r="N39" s="525"/>
      <c r="O39" s="518"/>
      <c r="P39" s="525"/>
      <c r="Q39" s="518"/>
      <c r="R39" s="525"/>
      <c r="S39" s="518"/>
      <c r="T39" s="354"/>
      <c r="U39" s="518"/>
      <c r="V39" s="338"/>
      <c r="W39" s="338"/>
      <c r="X39" s="525"/>
      <c r="Y39" s="338"/>
      <c r="Z39" s="338"/>
      <c r="AA39" s="529"/>
      <c r="AB39" s="527">
        <v>0</v>
      </c>
      <c r="AC39" s="518"/>
      <c r="AD39" s="650"/>
      <c r="AE39" s="338">
        <f t="shared" si="6"/>
        <v>270.7</v>
      </c>
      <c r="AF39" s="750"/>
      <c r="AG39" s="741"/>
      <c r="AH39" s="518">
        <v>250.3</v>
      </c>
      <c r="AI39" s="742"/>
      <c r="AJ39" s="292"/>
      <c r="AK39" s="320">
        <f>ROUND(SUM(+AE39-AH39),1)</f>
        <v>20.399999999999999</v>
      </c>
      <c r="AL39" s="320"/>
      <c r="AM39" s="591">
        <f>ROUND(SUM(+AK39/AH39),3)</f>
        <v>8.2000000000000003E-2</v>
      </c>
      <c r="AN39" s="2501"/>
    </row>
    <row r="40" spans="1:40" ht="15" customHeight="1">
      <c r="A40" s="497"/>
      <c r="B40" s="286" t="s">
        <v>213</v>
      </c>
      <c r="C40" s="286"/>
      <c r="D40" s="354">
        <v>174.9</v>
      </c>
      <c r="E40" s="518"/>
      <c r="F40" s="525"/>
      <c r="G40" s="518"/>
      <c r="H40" s="518"/>
      <c r="I40" s="518"/>
      <c r="J40" s="525"/>
      <c r="K40" s="518"/>
      <c r="L40" s="525"/>
      <c r="M40" s="518"/>
      <c r="N40" s="525"/>
      <c r="O40" s="518"/>
      <c r="P40" s="525"/>
      <c r="Q40" s="518"/>
      <c r="R40" s="525"/>
      <c r="S40" s="518"/>
      <c r="T40" s="354"/>
      <c r="U40" s="518"/>
      <c r="V40" s="338"/>
      <c r="W40" s="338"/>
      <c r="X40" s="525"/>
      <c r="Y40" s="338"/>
      <c r="Z40" s="338"/>
      <c r="AA40" s="529"/>
      <c r="AB40" s="527">
        <v>0</v>
      </c>
      <c r="AC40" s="518"/>
      <c r="AD40" s="650"/>
      <c r="AE40" s="338">
        <f t="shared" si="6"/>
        <v>174.9</v>
      </c>
      <c r="AF40" s="750"/>
      <c r="AG40" s="741"/>
      <c r="AH40" s="518">
        <v>18.399999999999999</v>
      </c>
      <c r="AI40" s="742"/>
      <c r="AJ40" s="292"/>
      <c r="AK40" s="320">
        <f>ROUND(SUM(+AE40-AH40),1)</f>
        <v>156.5</v>
      </c>
      <c r="AL40" s="320"/>
      <c r="AM40" s="591">
        <f>ROUND(SUM(+AK40/AH40),3)</f>
        <v>8.5050000000000008</v>
      </c>
      <c r="AN40" s="2501"/>
    </row>
    <row r="41" spans="1:40" ht="15" customHeight="1">
      <c r="A41" s="497"/>
      <c r="B41" s="286" t="s">
        <v>214</v>
      </c>
      <c r="C41" s="286"/>
      <c r="D41" s="354">
        <v>0.1</v>
      </c>
      <c r="E41" s="518"/>
      <c r="F41" s="525"/>
      <c r="G41" s="518"/>
      <c r="H41" s="518"/>
      <c r="I41" s="518"/>
      <c r="J41" s="525"/>
      <c r="K41" s="518"/>
      <c r="L41" s="525"/>
      <c r="M41" s="518"/>
      <c r="N41" s="525"/>
      <c r="O41" s="518"/>
      <c r="P41" s="525"/>
      <c r="Q41" s="518"/>
      <c r="R41" s="525"/>
      <c r="S41" s="518"/>
      <c r="T41" s="354"/>
      <c r="U41" s="518"/>
      <c r="V41" s="338"/>
      <c r="W41" s="338"/>
      <c r="X41" s="525"/>
      <c r="Y41" s="338"/>
      <c r="Z41" s="338"/>
      <c r="AA41" s="529"/>
      <c r="AB41" s="527">
        <v>0</v>
      </c>
      <c r="AC41" s="518"/>
      <c r="AD41" s="650"/>
      <c r="AE41" s="338">
        <f t="shared" si="6"/>
        <v>0.1</v>
      </c>
      <c r="AF41" s="661"/>
      <c r="AG41" s="741"/>
      <c r="AH41" s="519">
        <v>1.5</v>
      </c>
      <c r="AI41" s="742"/>
      <c r="AJ41" s="292"/>
      <c r="AK41" s="320">
        <f>ROUND(SUM(+AE41-AH41),1)</f>
        <v>-1.4</v>
      </c>
      <c r="AL41" s="320"/>
      <c r="AM41" s="591">
        <f>ROUND(SUM(+AK41/AH41),3)</f>
        <v>-0.93300000000000005</v>
      </c>
      <c r="AN41" s="2501"/>
    </row>
    <row r="42" spans="1:40" ht="15" customHeight="1">
      <c r="A42" s="497"/>
      <c r="B42" s="286"/>
      <c r="C42" s="286"/>
      <c r="D42" s="524"/>
      <c r="E42" s="518"/>
      <c r="F42" s="524"/>
      <c r="G42" s="518"/>
      <c r="H42" s="524"/>
      <c r="I42" s="518"/>
      <c r="J42" s="524"/>
      <c r="K42" s="518"/>
      <c r="L42" s="524"/>
      <c r="M42" s="518"/>
      <c r="N42" s="524"/>
      <c r="O42" s="518"/>
      <c r="P42" s="524"/>
      <c r="Q42" s="518"/>
      <c r="R42" s="524"/>
      <c r="S42" s="518"/>
      <c r="T42" s="370"/>
      <c r="U42" s="518"/>
      <c r="V42" s="370"/>
      <c r="W42" s="338"/>
      <c r="X42" s="370"/>
      <c r="Y42" s="338"/>
      <c r="Z42" s="370"/>
      <c r="AA42" s="328"/>
      <c r="AB42" s="524"/>
      <c r="AC42" s="518"/>
      <c r="AD42" s="650"/>
      <c r="AE42" s="524"/>
      <c r="AF42" s="328"/>
      <c r="AG42" s="741"/>
      <c r="AH42" s="524"/>
      <c r="AI42" s="742"/>
      <c r="AJ42" s="292"/>
      <c r="AK42" s="928"/>
      <c r="AL42" s="285"/>
      <c r="AM42" s="2502"/>
      <c r="AN42" s="2501"/>
    </row>
    <row r="43" spans="1:40" ht="15" customHeight="1">
      <c r="A43" s="497"/>
      <c r="B43" s="284" t="s">
        <v>193</v>
      </c>
      <c r="C43" s="286"/>
      <c r="D43" s="334">
        <f>ROUND(SUM(D36:D41),1)</f>
        <v>1525</v>
      </c>
      <c r="E43" s="581"/>
      <c r="F43" s="334">
        <f>ROUND(SUM(F36:F41),1)</f>
        <v>0</v>
      </c>
      <c r="G43" s="581"/>
      <c r="H43" s="334">
        <f>ROUND(SUM(H36:H41),1)</f>
        <v>0</v>
      </c>
      <c r="I43" s="581"/>
      <c r="J43" s="334">
        <f>ROUND(SUM(J36:J41),1)</f>
        <v>0</v>
      </c>
      <c r="K43" s="581"/>
      <c r="L43" s="334">
        <f>ROUND(SUM(L36:L41),1)</f>
        <v>0</v>
      </c>
      <c r="M43" s="581"/>
      <c r="N43" s="334">
        <f>ROUND(SUM(N36:N41),1)</f>
        <v>0</v>
      </c>
      <c r="O43" s="581"/>
      <c r="P43" s="334">
        <f>ROUND(SUM(P36:P41),1)</f>
        <v>0</v>
      </c>
      <c r="Q43" s="581"/>
      <c r="R43" s="334">
        <f>ROUND(SUM(R36:R41),1)</f>
        <v>0</v>
      </c>
      <c r="S43" s="581"/>
      <c r="T43" s="334">
        <f>ROUND(SUM(T36:T41),1)</f>
        <v>0</v>
      </c>
      <c r="U43" s="581"/>
      <c r="V43" s="334">
        <f>ROUND(SUM(V36:V41),1)</f>
        <v>0</v>
      </c>
      <c r="W43" s="334"/>
      <c r="X43" s="334">
        <f>ROUND(SUM(X36:X41),1)</f>
        <v>0</v>
      </c>
      <c r="Y43" s="334"/>
      <c r="Z43" s="334">
        <f>ROUND(SUM(Z36:Z41),1)</f>
        <v>0</v>
      </c>
      <c r="AA43" s="522"/>
      <c r="AB43" s="334">
        <f>ROUND(SUM(AB36:AB41),1)</f>
        <v>0</v>
      </c>
      <c r="AC43" s="581"/>
      <c r="AD43" s="659"/>
      <c r="AE43" s="334">
        <f>ROUND(SUM(AE36:AE41),1)</f>
        <v>1525</v>
      </c>
      <c r="AF43" s="522"/>
      <c r="AG43" s="745"/>
      <c r="AH43" s="581">
        <f>ROUND(SUM(AH36:AH41),1)</f>
        <v>1344.5</v>
      </c>
      <c r="AI43" s="746"/>
      <c r="AJ43" s="587"/>
      <c r="AK43" s="351">
        <f>ROUND(SUM(AE43-AH43),1)</f>
        <v>180.5</v>
      </c>
      <c r="AL43" s="587"/>
      <c r="AM43" s="717">
        <f>ROUND(SUM((AE43-AH43)/AH43),3)</f>
        <v>0.13400000000000001</v>
      </c>
      <c r="AN43" s="2501"/>
    </row>
    <row r="44" spans="1:40" ht="15" customHeight="1">
      <c r="A44" s="497"/>
      <c r="B44" s="286"/>
      <c r="C44" s="286"/>
      <c r="D44" s="524"/>
      <c r="E44" s="518"/>
      <c r="F44" s="370"/>
      <c r="G44" s="518"/>
      <c r="H44" s="370"/>
      <c r="I44" s="518"/>
      <c r="J44" s="370"/>
      <c r="K44" s="518"/>
      <c r="L44" s="370"/>
      <c r="M44" s="518"/>
      <c r="N44" s="370"/>
      <c r="O44" s="518"/>
      <c r="P44" s="370"/>
      <c r="Q44" s="518"/>
      <c r="R44" s="370"/>
      <c r="S44" s="518"/>
      <c r="T44" s="370"/>
      <c r="U44" s="518"/>
      <c r="V44" s="370"/>
      <c r="W44" s="338"/>
      <c r="X44" s="370"/>
      <c r="Y44" s="338"/>
      <c r="Z44" s="370"/>
      <c r="AA44" s="328"/>
      <c r="AB44" s="524"/>
      <c r="AC44" s="518"/>
      <c r="AD44" s="650"/>
      <c r="AE44" s="524"/>
      <c r="AF44" s="328"/>
      <c r="AG44" s="741"/>
      <c r="AH44" s="524"/>
      <c r="AI44" s="742"/>
      <c r="AJ44" s="292"/>
      <c r="AK44" s="338"/>
      <c r="AL44" s="285"/>
      <c r="AM44" s="687"/>
      <c r="AN44" s="2501"/>
    </row>
    <row r="45" spans="1:40" ht="15" customHeight="1">
      <c r="A45" s="497"/>
      <c r="B45" s="284" t="s">
        <v>194</v>
      </c>
      <c r="C45" s="286"/>
      <c r="D45" s="518"/>
      <c r="E45" s="518"/>
      <c r="F45" s="338"/>
      <c r="G45" s="518"/>
      <c r="H45" s="338"/>
      <c r="I45" s="518"/>
      <c r="J45" s="338"/>
      <c r="K45" s="518"/>
      <c r="L45" s="338"/>
      <c r="M45" s="518"/>
      <c r="N45" s="338"/>
      <c r="O45" s="518"/>
      <c r="P45" s="338"/>
      <c r="Q45" s="518"/>
      <c r="R45" s="338"/>
      <c r="S45" s="518"/>
      <c r="T45" s="338"/>
      <c r="U45" s="518"/>
      <c r="V45" s="338"/>
      <c r="W45" s="338"/>
      <c r="X45" s="338"/>
      <c r="Y45" s="338"/>
      <c r="Z45" s="338"/>
      <c r="AA45" s="328"/>
      <c r="AB45" s="518"/>
      <c r="AC45" s="518"/>
      <c r="AD45" s="650"/>
      <c r="AE45" s="518"/>
      <c r="AF45" s="328"/>
      <c r="AG45" s="741"/>
      <c r="AH45" s="518"/>
      <c r="AI45" s="742"/>
      <c r="AJ45" s="292"/>
      <c r="AK45" s="321"/>
      <c r="AL45" s="285"/>
      <c r="AM45" s="687"/>
      <c r="AN45" s="2501"/>
    </row>
    <row r="46" spans="1:40" ht="15" customHeight="1">
      <c r="A46" s="497"/>
      <c r="B46" s="284" t="s">
        <v>51</v>
      </c>
      <c r="C46" s="286"/>
      <c r="D46" s="334">
        <f>ROUND(SUM(D22-D43),1)</f>
        <v>39.299999999999997</v>
      </c>
      <c r="E46" s="581"/>
      <c r="F46" s="334">
        <f>ROUND(SUM(F22-F43),1)</f>
        <v>0</v>
      </c>
      <c r="G46" s="581"/>
      <c r="H46" s="334">
        <f>ROUND(SUM(H22-H43),1)</f>
        <v>0</v>
      </c>
      <c r="I46" s="581"/>
      <c r="J46" s="334">
        <f>ROUND(SUM(J22-J43),1)</f>
        <v>0</v>
      </c>
      <c r="K46" s="581"/>
      <c r="L46" s="334">
        <f>ROUND(SUM(L22-L43),1)</f>
        <v>0</v>
      </c>
      <c r="M46" s="581"/>
      <c r="N46" s="334">
        <f>ROUND(SUM(N22-N43),1)</f>
        <v>0</v>
      </c>
      <c r="O46" s="581"/>
      <c r="P46" s="334">
        <f>ROUND(SUM(P22-P43),1)</f>
        <v>0</v>
      </c>
      <c r="Q46" s="581"/>
      <c r="R46" s="334">
        <f>ROUND(SUM(R22-R43),1)</f>
        <v>0</v>
      </c>
      <c r="S46" s="581"/>
      <c r="T46" s="334">
        <f>ROUND(SUM(T22-T43),1)</f>
        <v>0</v>
      </c>
      <c r="U46" s="581"/>
      <c r="V46" s="334">
        <f>ROUND(SUM(V22-V43),1)</f>
        <v>0</v>
      </c>
      <c r="W46" s="334"/>
      <c r="X46" s="334">
        <f>ROUND(SUM(X22-X43),1)</f>
        <v>0</v>
      </c>
      <c r="Y46" s="334"/>
      <c r="Z46" s="334">
        <f>ROUND(SUM(Z22-Z43),1)</f>
        <v>0</v>
      </c>
      <c r="AA46" s="522"/>
      <c r="AB46" s="334">
        <f>ROUND(SUM(AB22-AB43),1)</f>
        <v>0</v>
      </c>
      <c r="AC46" s="581"/>
      <c r="AD46" s="659"/>
      <c r="AE46" s="334">
        <f>ROUND(SUM(AE22-AE43),1)</f>
        <v>39.299999999999997</v>
      </c>
      <c r="AF46" s="522"/>
      <c r="AG46" s="745"/>
      <c r="AH46" s="581">
        <f>ROUND(SUM(AH22-AH43),1)</f>
        <v>401.5</v>
      </c>
      <c r="AI46" s="746"/>
      <c r="AJ46" s="587"/>
      <c r="AK46" s="351">
        <f>ROUND(SUM(AE46-AH46),1)</f>
        <v>-362.2</v>
      </c>
      <c r="AL46" s="585"/>
      <c r="AM46" s="717">
        <f>ROUND(SUM((AE46-AH46)/AH46),3)</f>
        <v>-0.90200000000000002</v>
      </c>
      <c r="AN46" s="2501"/>
    </row>
    <row r="47" spans="1:40" ht="15" customHeight="1">
      <c r="A47" s="497"/>
      <c r="B47" s="286"/>
      <c r="C47" s="286"/>
      <c r="D47" s="524"/>
      <c r="E47" s="518"/>
      <c r="F47" s="370"/>
      <c r="G47" s="518"/>
      <c r="H47" s="370"/>
      <c r="I47" s="518"/>
      <c r="J47" s="370"/>
      <c r="K47" s="518"/>
      <c r="L47" s="370"/>
      <c r="M47" s="518"/>
      <c r="N47" s="370"/>
      <c r="O47" s="518"/>
      <c r="P47" s="370"/>
      <c r="Q47" s="518"/>
      <c r="R47" s="370"/>
      <c r="S47" s="518"/>
      <c r="T47" s="370"/>
      <c r="U47" s="518"/>
      <c r="V47" s="370"/>
      <c r="W47" s="338"/>
      <c r="X47" s="370"/>
      <c r="Y47" s="338"/>
      <c r="Z47" s="370"/>
      <c r="AA47" s="328"/>
      <c r="AB47" s="524"/>
      <c r="AC47" s="518"/>
      <c r="AD47" s="650"/>
      <c r="AE47" s="524"/>
      <c r="AF47" s="328"/>
      <c r="AG47" s="741"/>
      <c r="AH47" s="524"/>
      <c r="AI47" s="742"/>
      <c r="AJ47" s="292"/>
      <c r="AK47" s="338"/>
      <c r="AL47" s="285"/>
      <c r="AM47" s="687"/>
      <c r="AN47" s="2501"/>
    </row>
    <row r="48" spans="1:40" ht="15" customHeight="1">
      <c r="A48" s="497"/>
      <c r="B48" s="284" t="s">
        <v>52</v>
      </c>
      <c r="C48" s="286"/>
      <c r="D48" s="518"/>
      <c r="E48" s="518"/>
      <c r="F48" s="338"/>
      <c r="G48" s="518"/>
      <c r="H48" s="338"/>
      <c r="I48" s="518"/>
      <c r="J48" s="338"/>
      <c r="K48" s="518"/>
      <c r="L48" s="338"/>
      <c r="M48" s="518"/>
      <c r="N48" s="338"/>
      <c r="O48" s="518"/>
      <c r="P48" s="338"/>
      <c r="Q48" s="518"/>
      <c r="R48" s="338"/>
      <c r="S48" s="518"/>
      <c r="T48" s="338"/>
      <c r="U48" s="518"/>
      <c r="V48" s="338"/>
      <c r="W48" s="338"/>
      <c r="X48" s="338"/>
      <c r="Y48" s="338"/>
      <c r="Z48" s="338"/>
      <c r="AA48" s="328"/>
      <c r="AB48" s="518"/>
      <c r="AC48" s="518"/>
      <c r="AD48" s="650"/>
      <c r="AE48" s="518"/>
      <c r="AF48" s="328"/>
      <c r="AG48" s="741"/>
      <c r="AH48" s="484"/>
      <c r="AI48" s="742"/>
      <c r="AJ48" s="292"/>
      <c r="AK48" s="338"/>
      <c r="AL48" s="285"/>
      <c r="AM48" s="687"/>
      <c r="AN48" s="2501"/>
    </row>
    <row r="49" spans="1:53" ht="15" customHeight="1">
      <c r="A49" s="497"/>
      <c r="B49" s="286" t="s">
        <v>222</v>
      </c>
      <c r="C49" s="286"/>
      <c r="D49" s="354">
        <v>603.70000000000005</v>
      </c>
      <c r="E49" s="518"/>
      <c r="F49" s="354"/>
      <c r="G49" s="518"/>
      <c r="H49" s="354"/>
      <c r="I49" s="518"/>
      <c r="J49" s="354"/>
      <c r="K49" s="518"/>
      <c r="L49" s="354"/>
      <c r="M49" s="518"/>
      <c r="N49" s="354"/>
      <c r="O49" s="518"/>
      <c r="P49" s="354"/>
      <c r="Q49" s="518"/>
      <c r="R49" s="354"/>
      <c r="S49" s="518"/>
      <c r="T49" s="354"/>
      <c r="U49" s="518"/>
      <c r="V49" s="354"/>
      <c r="W49" s="338"/>
      <c r="X49" s="525"/>
      <c r="Y49" s="338"/>
      <c r="Z49" s="354"/>
      <c r="AA49" s="749"/>
      <c r="AB49" s="354">
        <v>-10.3</v>
      </c>
      <c r="AC49" s="518"/>
      <c r="AD49" s="650"/>
      <c r="AE49" s="437">
        <f>ROUND(SUM(D49:AB49),1)</f>
        <v>593.4</v>
      </c>
      <c r="AF49" s="751"/>
      <c r="AG49" s="741"/>
      <c r="AH49" s="484">
        <v>403.7</v>
      </c>
      <c r="AI49" s="742"/>
      <c r="AJ49" s="292"/>
      <c r="AK49" s="320">
        <f>ROUND(SUM(+AE49-AH49),1)</f>
        <v>189.7</v>
      </c>
      <c r="AL49" s="320"/>
      <c r="AM49" s="591">
        <f>ROUND(SUM(+AK49/AH49),3)</f>
        <v>0.47</v>
      </c>
      <c r="AN49" s="2501"/>
    </row>
    <row r="50" spans="1:53" ht="15" customHeight="1">
      <c r="A50" s="497"/>
      <c r="B50" s="286" t="s">
        <v>216</v>
      </c>
      <c r="C50" s="286"/>
      <c r="D50" s="354">
        <v>-115.4</v>
      </c>
      <c r="E50" s="518"/>
      <c r="F50" s="354"/>
      <c r="G50" s="518"/>
      <c r="H50" s="354"/>
      <c r="I50" s="518"/>
      <c r="J50" s="354"/>
      <c r="K50" s="518"/>
      <c r="L50" s="354"/>
      <c r="M50" s="518"/>
      <c r="N50" s="354"/>
      <c r="O50" s="518"/>
      <c r="P50" s="354"/>
      <c r="Q50" s="518"/>
      <c r="R50" s="354"/>
      <c r="S50" s="518"/>
      <c r="T50" s="354"/>
      <c r="U50" s="518"/>
      <c r="V50" s="354"/>
      <c r="W50" s="338"/>
      <c r="X50" s="525"/>
      <c r="Y50" s="338"/>
      <c r="Z50" s="354"/>
      <c r="AA50" s="529"/>
      <c r="AB50" s="527">
        <v>0</v>
      </c>
      <c r="AC50" s="518"/>
      <c r="AD50" s="650"/>
      <c r="AE50" s="437">
        <f>ROUND(SUM(D50:AB50),1)</f>
        <v>-115.4</v>
      </c>
      <c r="AF50" s="328"/>
      <c r="AG50" s="741"/>
      <c r="AH50" s="652">
        <v>-30.6</v>
      </c>
      <c r="AI50" s="742"/>
      <c r="AJ50" s="292"/>
      <c r="AK50" s="1454">
        <f>ROUND(SUM(+AE50-AH50)*-1,1)</f>
        <v>84.8</v>
      </c>
      <c r="AL50" s="1454"/>
      <c r="AM50" s="2513">
        <f>ROUND(SUM(+AK50/AH50)*-1,3)</f>
        <v>2.7709999999999999</v>
      </c>
      <c r="AN50" s="2501"/>
    </row>
    <row r="51" spans="1:53" ht="15" customHeight="1">
      <c r="A51" s="497"/>
      <c r="B51" s="286"/>
      <c r="C51" s="286"/>
      <c r="D51" s="524"/>
      <c r="E51" s="518"/>
      <c r="F51" s="370"/>
      <c r="G51" s="518"/>
      <c r="H51" s="370"/>
      <c r="I51" s="518"/>
      <c r="J51" s="370"/>
      <c r="K51" s="518"/>
      <c r="L51" s="370"/>
      <c r="M51" s="518"/>
      <c r="N51" s="370"/>
      <c r="O51" s="518"/>
      <c r="P51" s="370"/>
      <c r="Q51" s="518"/>
      <c r="R51" s="370"/>
      <c r="S51" s="518"/>
      <c r="T51" s="370"/>
      <c r="U51" s="518"/>
      <c r="V51" s="370"/>
      <c r="W51" s="338"/>
      <c r="X51" s="370"/>
      <c r="Y51" s="338"/>
      <c r="Z51" s="370"/>
      <c r="AA51" s="328"/>
      <c r="AB51" s="524"/>
      <c r="AC51" s="518"/>
      <c r="AD51" s="650"/>
      <c r="AE51" s="524"/>
      <c r="AF51" s="328"/>
      <c r="AG51" s="741"/>
      <c r="AH51" s="655"/>
      <c r="AI51" s="742"/>
      <c r="AJ51" s="292"/>
      <c r="AK51" s="928"/>
      <c r="AL51" s="285"/>
      <c r="AM51" s="2502"/>
      <c r="AN51" s="2501"/>
    </row>
    <row r="52" spans="1:53" ht="15" customHeight="1">
      <c r="A52" s="497"/>
      <c r="B52" s="284" t="s">
        <v>58</v>
      </c>
      <c r="C52" s="286"/>
      <c r="D52" s="334">
        <f>ROUND(SUM(D49:D51),1)</f>
        <v>488.3</v>
      </c>
      <c r="E52" s="581"/>
      <c r="F52" s="334">
        <f>ROUND(SUM(F49:F51),1)</f>
        <v>0</v>
      </c>
      <c r="G52" s="581"/>
      <c r="H52" s="334">
        <f>ROUND(SUM(H49:H51),1)</f>
        <v>0</v>
      </c>
      <c r="I52" s="581"/>
      <c r="J52" s="334">
        <f>ROUND(SUM(J49:J51),1)</f>
        <v>0</v>
      </c>
      <c r="K52" s="581"/>
      <c r="L52" s="334">
        <f>ROUND(SUM(L49:L51),1)</f>
        <v>0</v>
      </c>
      <c r="M52" s="581"/>
      <c r="N52" s="334">
        <f>ROUND(SUM(N49:N51),1)</f>
        <v>0</v>
      </c>
      <c r="O52" s="581"/>
      <c r="P52" s="334">
        <f>ROUND(SUM(P49:P51),1)</f>
        <v>0</v>
      </c>
      <c r="Q52" s="581"/>
      <c r="R52" s="334">
        <f>ROUND(SUM(R49:R51),1)</f>
        <v>0</v>
      </c>
      <c r="S52" s="581"/>
      <c r="T52" s="334">
        <f>ROUND(SUM(T49:T51),1)</f>
        <v>0</v>
      </c>
      <c r="U52" s="581"/>
      <c r="V52" s="334">
        <f>ROUND(SUM(V49:V51),1)</f>
        <v>0</v>
      </c>
      <c r="W52" s="334"/>
      <c r="X52" s="334">
        <f>ROUND(SUM(X49:X51),1)</f>
        <v>0</v>
      </c>
      <c r="Y52" s="334"/>
      <c r="Z52" s="334">
        <f>ROUND(SUM(Z49:Z51),1)</f>
        <v>0</v>
      </c>
      <c r="AA52" s="522"/>
      <c r="AB52" s="334">
        <f>ROUND(SUM(AB49:AB51),1)</f>
        <v>-10.3</v>
      </c>
      <c r="AC52" s="581"/>
      <c r="AD52" s="659"/>
      <c r="AE52" s="581">
        <f>ROUND(SUM(AE49:AE51),1)</f>
        <v>478</v>
      </c>
      <c r="AF52" s="522"/>
      <c r="AG52" s="745"/>
      <c r="AH52" s="658">
        <f>ROUND(SUM(AH49:AH51),1)</f>
        <v>373.1</v>
      </c>
      <c r="AI52" s="746"/>
      <c r="AJ52" s="587"/>
      <c r="AK52" s="351">
        <f>ROUND(SUM(AE52-AH52),1)</f>
        <v>104.9</v>
      </c>
      <c r="AL52" s="522"/>
      <c r="AM52" s="717">
        <f>ROUND(SUM((AE52-AH52)/AH52),3)</f>
        <v>0.28100000000000003</v>
      </c>
      <c r="AN52" s="2501"/>
    </row>
    <row r="53" spans="1:53" ht="15" customHeight="1">
      <c r="A53" s="497"/>
      <c r="B53" s="286"/>
      <c r="C53" s="286"/>
      <c r="D53" s="524"/>
      <c r="E53" s="518"/>
      <c r="F53" s="524"/>
      <c r="G53" s="518"/>
      <c r="H53" s="524"/>
      <c r="I53" s="518"/>
      <c r="J53" s="524"/>
      <c r="K53" s="518"/>
      <c r="L53" s="524"/>
      <c r="M53" s="518"/>
      <c r="N53" s="524"/>
      <c r="O53" s="518"/>
      <c r="P53" s="524"/>
      <c r="Q53" s="518"/>
      <c r="R53" s="524"/>
      <c r="S53" s="518"/>
      <c r="T53" s="370"/>
      <c r="U53" s="518"/>
      <c r="V53" s="524"/>
      <c r="W53" s="518"/>
      <c r="X53" s="524"/>
      <c r="Y53" s="518"/>
      <c r="Z53" s="524"/>
      <c r="AA53" s="328"/>
      <c r="AB53" s="655"/>
      <c r="AC53" s="518"/>
      <c r="AD53" s="650"/>
      <c r="AE53" s="524"/>
      <c r="AF53" s="328"/>
      <c r="AG53" s="741"/>
      <c r="AH53" s="524"/>
      <c r="AI53" s="742"/>
      <c r="AJ53" s="292"/>
      <c r="AK53" s="338"/>
      <c r="AL53" s="285"/>
      <c r="AM53" s="687"/>
      <c r="AN53" s="2501"/>
    </row>
    <row r="54" spans="1:53" ht="15" customHeight="1">
      <c r="A54" s="497"/>
      <c r="B54" s="284" t="s">
        <v>203</v>
      </c>
      <c r="C54" s="286"/>
      <c r="D54" s="518"/>
      <c r="E54" s="518"/>
      <c r="F54" s="518"/>
      <c r="G54" s="518"/>
      <c r="H54" s="518"/>
      <c r="I54" s="518"/>
      <c r="J54" s="518"/>
      <c r="K54" s="518"/>
      <c r="L54" s="518"/>
      <c r="M54" s="518"/>
      <c r="N54" s="518"/>
      <c r="O54" s="518"/>
      <c r="P54" s="518"/>
      <c r="Q54" s="518"/>
      <c r="R54" s="518"/>
      <c r="S54" s="518"/>
      <c r="T54" s="338"/>
      <c r="U54" s="518"/>
      <c r="V54" s="518"/>
      <c r="W54" s="518"/>
      <c r="X54" s="518"/>
      <c r="Y54" s="518"/>
      <c r="Z54" s="518"/>
      <c r="AA54" s="328"/>
      <c r="AB54" s="285"/>
      <c r="AC54" s="518"/>
      <c r="AD54" s="650"/>
      <c r="AE54" s="518"/>
      <c r="AF54" s="328"/>
      <c r="AG54" s="741"/>
      <c r="AH54" s="518"/>
      <c r="AI54" s="742"/>
      <c r="AJ54" s="292"/>
      <c r="AK54" s="338"/>
      <c r="AL54" s="285"/>
      <c r="AM54" s="687"/>
      <c r="AN54" s="2501"/>
    </row>
    <row r="55" spans="1:53" ht="15" customHeight="1">
      <c r="A55" s="497"/>
      <c r="B55" s="284" t="s">
        <v>204</v>
      </c>
      <c r="C55" s="286"/>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328"/>
      <c r="AB55" s="518"/>
      <c r="AC55" s="518"/>
      <c r="AD55" s="650"/>
      <c r="AE55" s="518"/>
      <c r="AF55" s="328"/>
      <c r="AG55" s="741"/>
      <c r="AH55" s="518"/>
      <c r="AI55" s="742"/>
      <c r="AJ55" s="292"/>
      <c r="AK55" s="285"/>
      <c r="AL55" s="285"/>
      <c r="AM55" s="687"/>
      <c r="AN55" s="2501"/>
    </row>
    <row r="56" spans="1:53" ht="15" customHeight="1" thickBot="1">
      <c r="A56" s="497"/>
      <c r="B56" s="284" t="s">
        <v>205</v>
      </c>
      <c r="C56" s="286"/>
      <c r="D56" s="691">
        <f>ROUND(SUM(D46+D52),1)</f>
        <v>527.6</v>
      </c>
      <c r="E56" s="376"/>
      <c r="F56" s="691">
        <f>ROUND(SUM(F46+F52),1)</f>
        <v>0</v>
      </c>
      <c r="G56" s="376"/>
      <c r="H56" s="691">
        <f>ROUND(SUM(H46+H52),1)</f>
        <v>0</v>
      </c>
      <c r="I56" s="376"/>
      <c r="J56" s="691">
        <f>ROUND(SUM(J46+J52),1)</f>
        <v>0</v>
      </c>
      <c r="K56" s="376"/>
      <c r="L56" s="691">
        <f>ROUND(SUM(L46+L52),1)</f>
        <v>0</v>
      </c>
      <c r="M56" s="376"/>
      <c r="N56" s="691">
        <f>ROUND(SUM(N46+N52),1)</f>
        <v>0</v>
      </c>
      <c r="O56" s="376"/>
      <c r="P56" s="691">
        <f>ROUND(SUM(P46+P52),1)</f>
        <v>0</v>
      </c>
      <c r="Q56" s="376"/>
      <c r="R56" s="691">
        <f>ROUND(SUM(R46+R52),1)</f>
        <v>0</v>
      </c>
      <c r="S56" s="376"/>
      <c r="T56" s="691">
        <f>ROUND(SUM(T46+T52),1)</f>
        <v>0</v>
      </c>
      <c r="U56" s="376"/>
      <c r="V56" s="691">
        <f>ROUND(SUM(V46+V52),1)</f>
        <v>0</v>
      </c>
      <c r="W56" s="376"/>
      <c r="X56" s="691">
        <f>ROUND(SUM(X46+X52),1)</f>
        <v>0</v>
      </c>
      <c r="Y56" s="376"/>
      <c r="Z56" s="691">
        <f>ROUND(SUM(Z46+Z52),1)</f>
        <v>0</v>
      </c>
      <c r="AA56" s="600"/>
      <c r="AB56" s="691">
        <f>ROUND(SUM(AB46+AB52),1)</f>
        <v>-10.3</v>
      </c>
      <c r="AC56" s="376"/>
      <c r="AD56" s="377"/>
      <c r="AE56" s="691">
        <f>ROUND(SUM(AE46+AE52),1)</f>
        <v>517.29999999999995</v>
      </c>
      <c r="AF56" s="600"/>
      <c r="AG56" s="752"/>
      <c r="AH56" s="691">
        <f>ROUND(SUM(AH46+AH52),1)</f>
        <v>774.6</v>
      </c>
      <c r="AI56" s="700"/>
      <c r="AJ56" s="600"/>
      <c r="AK56" s="691">
        <f>ROUND(SUM(AE56-AH56),1)</f>
        <v>-257.3</v>
      </c>
      <c r="AL56" s="585"/>
      <c r="AM56" s="726">
        <f>ROUND(SUM((AE56-AH56)/AH56),3)</f>
        <v>-0.33200000000000002</v>
      </c>
      <c r="AN56" s="2501"/>
    </row>
    <row r="57" spans="1:53" ht="15" customHeight="1" thickTop="1">
      <c r="A57" s="497"/>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92"/>
      <c r="AD57" s="292"/>
      <c r="AE57" s="753"/>
      <c r="AF57" s="753"/>
      <c r="AG57" s="292"/>
      <c r="AH57" s="292"/>
      <c r="AI57" s="292"/>
      <c r="AJ57" s="292"/>
      <c r="AK57" s="292"/>
      <c r="AL57" s="285"/>
      <c r="AM57" s="687"/>
      <c r="AN57" s="2501"/>
    </row>
    <row r="58" spans="1:53" ht="4.5" customHeight="1">
      <c r="A58" s="497"/>
      <c r="B58" s="286"/>
      <c r="C58" s="286"/>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436"/>
      <c r="AC58" s="754"/>
      <c r="AD58" s="754"/>
      <c r="AE58" s="754"/>
      <c r="AF58" s="754"/>
      <c r="AG58" s="754"/>
      <c r="AH58" s="754"/>
      <c r="AI58" s="754"/>
      <c r="AJ58" s="754"/>
      <c r="AK58" s="754"/>
      <c r="AL58" s="754"/>
      <c r="AM58" s="2503"/>
      <c r="AN58" s="2501"/>
      <c r="AO58" s="755"/>
      <c r="AP58" s="755"/>
      <c r="AQ58" s="755"/>
      <c r="AR58" s="755"/>
      <c r="AS58" s="755"/>
      <c r="AT58" s="755"/>
      <c r="AU58" s="755"/>
      <c r="AV58" s="755"/>
      <c r="AW58" s="755"/>
      <c r="AX58" s="755"/>
      <c r="AY58" s="755"/>
      <c r="AZ58" s="755"/>
      <c r="BA58" s="755"/>
    </row>
    <row r="59" spans="1:53" ht="15" customHeight="1">
      <c r="B59" s="285" t="s">
        <v>223</v>
      </c>
      <c r="C59" s="285"/>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285"/>
      <c r="AC59" s="694"/>
      <c r="AD59" s="694"/>
      <c r="AE59" s="694"/>
      <c r="AF59" s="694"/>
      <c r="AG59" s="694"/>
      <c r="AH59" s="694"/>
      <c r="AI59" s="694"/>
      <c r="AJ59" s="694"/>
      <c r="AK59" s="694"/>
      <c r="AL59" s="694"/>
      <c r="AM59" s="687"/>
      <c r="AN59" s="2501"/>
      <c r="AO59" s="755"/>
      <c r="AP59" s="755"/>
      <c r="AQ59" s="755"/>
      <c r="AR59" s="755"/>
      <c r="AS59" s="755"/>
      <c r="AT59" s="755"/>
      <c r="AU59" s="755"/>
      <c r="AV59" s="755"/>
      <c r="AW59" s="755"/>
      <c r="AX59" s="755"/>
      <c r="AY59" s="755"/>
      <c r="AZ59" s="755"/>
      <c r="BA59" s="755"/>
    </row>
    <row r="60" spans="1:53" ht="15" customHeight="1">
      <c r="B60" s="285"/>
      <c r="AM60" s="2501"/>
      <c r="AN60" s="2501"/>
    </row>
    <row r="61" spans="1:53" ht="15" customHeight="1">
      <c r="B61" s="285"/>
      <c r="AM61" s="2501"/>
      <c r="AN61" s="2501"/>
    </row>
    <row r="62" spans="1:53">
      <c r="AM62" s="2501"/>
      <c r="AN62" s="2501"/>
    </row>
    <row r="63" spans="1:53" ht="15" customHeight="1">
      <c r="AM63" s="2501"/>
      <c r="AN63" s="2501"/>
    </row>
    <row r="64" spans="1:53" ht="15" customHeight="1">
      <c r="AM64" s="2501"/>
      <c r="AN64" s="2501"/>
    </row>
    <row r="65" spans="39:40" ht="15" customHeight="1">
      <c r="AM65" s="2501"/>
      <c r="AN65" s="2501"/>
    </row>
    <row r="66" spans="39:40" ht="15" customHeight="1">
      <c r="AM66" s="2501"/>
      <c r="AN66" s="2501"/>
    </row>
    <row r="67" spans="39:40" ht="15" customHeight="1">
      <c r="AM67" s="2501"/>
      <c r="AN67" s="2501"/>
    </row>
    <row r="68" spans="39:40" ht="15" customHeight="1">
      <c r="AM68" s="2501"/>
      <c r="AN68" s="2501"/>
    </row>
    <row r="69" spans="39:40" ht="15" customHeight="1">
      <c r="AM69" s="2501"/>
      <c r="AN69" s="2501"/>
    </row>
    <row r="70" spans="39:40" ht="15" customHeight="1">
      <c r="AM70" s="2501"/>
      <c r="AN70" s="2501"/>
    </row>
    <row r="71" spans="39:40" ht="15" customHeight="1">
      <c r="AM71" s="2501"/>
      <c r="AN71" s="2501"/>
    </row>
    <row r="72" spans="39:40" ht="15" customHeight="1">
      <c r="AM72" s="2501"/>
      <c r="AN72" s="2501"/>
    </row>
    <row r="73" spans="39:40" ht="15" customHeight="1">
      <c r="AM73" s="2501"/>
      <c r="AN73" s="2501"/>
    </row>
    <row r="74" spans="39:40" ht="15" customHeight="1">
      <c r="AM74" s="2501"/>
      <c r="AN74" s="2501"/>
    </row>
    <row r="75" spans="39:40" ht="15" customHeight="1">
      <c r="AM75" s="2501"/>
      <c r="AN75" s="2501"/>
    </row>
    <row r="76" spans="39:40" ht="15" customHeight="1">
      <c r="AM76" s="2501"/>
      <c r="AN76" s="2501"/>
    </row>
    <row r="77" spans="39:40" ht="15" customHeight="1">
      <c r="AM77" s="2501"/>
      <c r="AN77" s="2501"/>
    </row>
    <row r="78" spans="39:40" ht="15" customHeight="1">
      <c r="AM78" s="2501"/>
      <c r="AN78" s="2501"/>
    </row>
    <row r="79" spans="39:40" ht="15" customHeight="1">
      <c r="AM79" s="2501"/>
      <c r="AN79" s="2501"/>
    </row>
    <row r="80" spans="39:40" ht="15" customHeight="1">
      <c r="AM80" s="2501"/>
      <c r="AN80" s="2501"/>
    </row>
    <row r="81" spans="39:40" ht="15" customHeight="1">
      <c r="AM81" s="2501"/>
      <c r="AN81" s="2501"/>
    </row>
    <row r="82" spans="39:40" ht="15" customHeight="1">
      <c r="AM82" s="2501"/>
      <c r="AN82" s="2501"/>
    </row>
    <row r="83" spans="39:40" ht="15" customHeight="1">
      <c r="AM83" s="2501"/>
      <c r="AN83" s="2501"/>
    </row>
    <row r="84" spans="39:40" ht="15" customHeight="1">
      <c r="AM84" s="2501"/>
      <c r="AN84" s="2501"/>
    </row>
    <row r="85" spans="39:40" ht="15" customHeight="1">
      <c r="AM85" s="2501"/>
      <c r="AN85" s="2501"/>
    </row>
    <row r="86" spans="39:40" ht="15" customHeight="1">
      <c r="AM86" s="2501"/>
      <c r="AN86" s="2501"/>
    </row>
    <row r="87" spans="39:40" ht="15" customHeight="1">
      <c r="AM87" s="2501"/>
      <c r="AN87" s="2501"/>
    </row>
    <row r="88" spans="39:40" ht="15" customHeight="1">
      <c r="AM88" s="2501"/>
      <c r="AN88" s="2501"/>
    </row>
    <row r="89" spans="39:40" ht="15" customHeight="1">
      <c r="AM89" s="2501"/>
      <c r="AN89" s="2501"/>
    </row>
    <row r="90" spans="39:40" ht="15" customHeight="1">
      <c r="AM90" s="2501"/>
      <c r="AN90" s="2501"/>
    </row>
    <row r="91" spans="39:40" ht="15" customHeight="1">
      <c r="AM91" s="2501"/>
      <c r="AN91" s="2501"/>
    </row>
    <row r="92" spans="39:40" ht="15" customHeight="1">
      <c r="AM92" s="2501"/>
      <c r="AN92" s="2501"/>
    </row>
    <row r="93" spans="39:40" ht="15" customHeight="1">
      <c r="AM93" s="2501"/>
      <c r="AN93" s="2501"/>
    </row>
    <row r="94" spans="39:40" ht="15" customHeight="1"/>
    <row r="95" spans="39:40" ht="15" customHeight="1"/>
    <row r="96" spans="39:4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1">
    <mergeCell ref="AG9:AK9"/>
  </mergeCells>
  <pageMargins left="0.25" right="0.25" top="0.5" bottom="0.25" header="0" footer="0.25"/>
  <pageSetup scale="45" orientation="landscape" r:id="rId1"/>
  <headerFooter scaleWithDoc="0" alignWithMargins="0">
    <oddFooter>&amp;C&amp;8 17</oddFooter>
  </headerFooter>
  <ignoredErrors>
    <ignoredError sqref="AM15 AM20" unlockedFormula="1"/>
  </ignoredErrors>
</worksheet>
</file>

<file path=xl/worksheets/sheet18.xml><?xml version="1.0" encoding="utf-8"?>
<worksheet xmlns="http://schemas.openxmlformats.org/spreadsheetml/2006/main" xmlns:r="http://schemas.openxmlformats.org/officeDocument/2006/relationships">
  <sheetPr codeName="Sheet19">
    <pageSetUpPr fitToPage="1"/>
  </sheetPr>
  <dimension ref="A1:AZ106"/>
  <sheetViews>
    <sheetView showGridLines="0" showOutlineSymbols="0" zoomScale="60" zoomScaleNormal="60" workbookViewId="0">
      <selection activeCell="B1" sqref="B1"/>
    </sheetView>
  </sheetViews>
  <sheetFormatPr defaultColWidth="9.6640625" defaultRowHeight="12.75"/>
  <cols>
    <col min="1" max="1" width="1.6640625" style="633" customWidth="1"/>
    <col min="2" max="2" width="44.88671875" style="633" customWidth="1"/>
    <col min="3" max="3" width="1.6640625" style="633" customWidth="1"/>
    <col min="4" max="4" width="11" style="633" bestFit="1" customWidth="1"/>
    <col min="5" max="5" width="1.6640625" style="633" customWidth="1"/>
    <col min="6" max="6" width="8.6640625" style="633" customWidth="1"/>
    <col min="7" max="7" width="1.6640625" style="633" customWidth="1"/>
    <col min="8" max="8" width="8.6640625" style="633" customWidth="1"/>
    <col min="9" max="9" width="1.6640625" style="633" customWidth="1"/>
    <col min="10" max="10" width="8.6640625" style="633" customWidth="1"/>
    <col min="11" max="11" width="1.6640625" style="633" customWidth="1"/>
    <col min="12" max="12" width="11" style="633" customWidth="1"/>
    <col min="13" max="13" width="1.6640625" style="633" customWidth="1"/>
    <col min="14" max="14" width="9.6640625" style="633" customWidth="1"/>
    <col min="15" max="15" width="1.6640625" style="633" customWidth="1"/>
    <col min="16" max="16" width="8.6640625" style="633" customWidth="1"/>
    <col min="17" max="17" width="1.6640625" style="633" customWidth="1"/>
    <col min="18" max="18" width="9.6640625" style="633" customWidth="1"/>
    <col min="19" max="19" width="1.6640625" style="633" customWidth="1"/>
    <col min="20" max="20" width="9.6640625" style="633" customWidth="1"/>
    <col min="21" max="21" width="1.6640625" style="633" customWidth="1"/>
    <col min="22" max="22" width="9.6640625" style="633" customWidth="1"/>
    <col min="23" max="23" width="1.6640625" style="633" customWidth="1"/>
    <col min="24" max="24" width="8.6640625" style="633" customWidth="1"/>
    <col min="25" max="25" width="1.6640625" style="633" customWidth="1"/>
    <col min="26" max="26" width="8.6640625" style="633" customWidth="1"/>
    <col min="27" max="27" width="1.6640625" style="633" customWidth="1"/>
    <col min="28" max="28" width="13.6640625" style="633" customWidth="1"/>
    <col min="29" max="30" width="1.6640625" style="633" customWidth="1"/>
    <col min="31" max="31" width="11.109375" style="633" bestFit="1" customWidth="1"/>
    <col min="32" max="33" width="1.33203125" style="633" customWidth="1"/>
    <col min="34" max="34" width="11" style="633" bestFit="1" customWidth="1"/>
    <col min="35" max="35" width="1.44140625" style="633" customWidth="1"/>
    <col min="36" max="36" width="0.77734375" style="633" customWidth="1"/>
    <col min="37" max="37" width="13.109375" style="633" bestFit="1" customWidth="1"/>
    <col min="38" max="38" width="0.6640625" style="633" customWidth="1"/>
    <col min="39" max="39" width="13.6640625" style="2501" bestFit="1" customWidth="1"/>
    <col min="40" max="16384" width="9.6640625" style="633"/>
  </cols>
  <sheetData>
    <row r="1" spans="1:42" ht="15">
      <c r="B1" s="1720" t="s">
        <v>1805</v>
      </c>
    </row>
    <row r="2" spans="1:42" ht="15.75">
      <c r="A2" s="632"/>
      <c r="M2" s="284"/>
      <c r="N2" s="284"/>
      <c r="O2" s="689"/>
    </row>
    <row r="3" spans="1:42" ht="18">
      <c r="A3" s="632"/>
      <c r="B3" s="637" t="s">
        <v>0</v>
      </c>
      <c r="M3" s="284"/>
      <c r="N3" s="284"/>
      <c r="O3" s="689"/>
      <c r="AG3" s="729"/>
      <c r="AH3" s="729"/>
      <c r="AI3" s="729"/>
      <c r="AJ3" s="729"/>
      <c r="AK3" s="729"/>
      <c r="AL3" s="729"/>
      <c r="AM3" s="2504"/>
    </row>
    <row r="4" spans="1:42" ht="18">
      <c r="A4" s="632"/>
      <c r="B4" s="637" t="s">
        <v>224</v>
      </c>
      <c r="L4" s="284"/>
      <c r="M4" s="284"/>
      <c r="O4" s="689"/>
    </row>
    <row r="5" spans="1:42" ht="18">
      <c r="A5" s="632"/>
      <c r="B5" s="642" t="s">
        <v>218</v>
      </c>
      <c r="L5" s="689"/>
      <c r="M5" s="689"/>
      <c r="O5" s="689"/>
      <c r="X5" s="730"/>
      <c r="AM5" s="640" t="s">
        <v>207</v>
      </c>
    </row>
    <row r="6" spans="1:42" ht="20.25">
      <c r="A6" s="632"/>
      <c r="B6" s="642" t="s">
        <v>1553</v>
      </c>
      <c r="L6" s="689"/>
      <c r="M6" s="689"/>
      <c r="O6" s="689"/>
      <c r="AM6" s="2505"/>
    </row>
    <row r="7" spans="1:42" ht="18">
      <c r="A7" s="632"/>
      <c r="B7" s="637" t="s">
        <v>1590</v>
      </c>
      <c r="AJ7" s="497"/>
      <c r="AK7" s="497"/>
      <c r="AL7" s="497"/>
      <c r="AM7" s="2506"/>
    </row>
    <row r="8" spans="1:42" ht="13.5" customHeight="1">
      <c r="A8" s="632"/>
      <c r="B8" s="756"/>
      <c r="AJ8" s="497"/>
      <c r="AK8" s="497"/>
      <c r="AL8" s="497"/>
      <c r="AM8" s="2506"/>
    </row>
    <row r="9" spans="1:42" ht="19.5" customHeight="1">
      <c r="A9" s="632"/>
      <c r="L9" s="689"/>
      <c r="M9" s="689"/>
      <c r="N9" s="689"/>
      <c r="O9" s="689"/>
      <c r="AA9" s="757"/>
      <c r="AD9" s="758"/>
      <c r="AE9" s="732"/>
      <c r="AF9" s="732"/>
      <c r="AG9" s="3161" t="s">
        <v>1546</v>
      </c>
      <c r="AH9" s="3161"/>
      <c r="AI9" s="3161"/>
      <c r="AJ9" s="3161"/>
      <c r="AK9" s="3161"/>
      <c r="AL9" s="731"/>
      <c r="AM9" s="2507"/>
    </row>
    <row r="10" spans="1:42" ht="19.5" customHeight="1">
      <c r="A10" s="632"/>
      <c r="B10" s="759"/>
      <c r="D10" s="2394"/>
      <c r="E10" s="2394"/>
      <c r="F10" s="2394"/>
      <c r="G10" s="2394"/>
      <c r="H10" s="2394"/>
      <c r="I10" s="2394"/>
      <c r="J10" s="2394"/>
      <c r="K10" s="2394"/>
      <c r="L10" s="2395"/>
      <c r="M10" s="2395"/>
      <c r="N10" s="2395"/>
      <c r="O10" s="2395"/>
      <c r="P10" s="2394"/>
      <c r="Q10" s="2394"/>
      <c r="R10" s="2394"/>
      <c r="S10" s="2394"/>
      <c r="T10" s="2394"/>
      <c r="U10" s="2394"/>
      <c r="V10" s="2394"/>
      <c r="W10" s="2394"/>
      <c r="X10" s="2394"/>
      <c r="Y10" s="2394"/>
      <c r="Z10" s="2394"/>
      <c r="AA10" s="2398"/>
      <c r="AB10" s="2389" t="s">
        <v>219</v>
      </c>
      <c r="AC10" s="2394"/>
      <c r="AD10" s="2399"/>
      <c r="AE10" s="2394"/>
      <c r="AF10" s="2394"/>
      <c r="AG10" s="2394"/>
      <c r="AH10" s="2394"/>
      <c r="AI10" s="2394"/>
      <c r="AJ10" s="2394"/>
      <c r="AK10" s="2394"/>
      <c r="AL10" s="2394"/>
      <c r="AM10" s="2508"/>
      <c r="AN10" s="2394"/>
      <c r="AO10" s="2394"/>
      <c r="AP10" s="2394"/>
    </row>
    <row r="11" spans="1:42" ht="13.5" customHeight="1">
      <c r="A11" s="632"/>
      <c r="B11" s="285"/>
      <c r="C11" s="285"/>
      <c r="D11" s="2382">
        <v>2014</v>
      </c>
      <c r="E11" s="284"/>
      <c r="F11" s="284"/>
      <c r="G11" s="284"/>
      <c r="H11" s="284"/>
      <c r="I11" s="284"/>
      <c r="J11" s="284"/>
      <c r="K11" s="284"/>
      <c r="L11" s="284"/>
      <c r="M11" s="284"/>
      <c r="N11" s="284"/>
      <c r="O11" s="284"/>
      <c r="P11" s="284"/>
      <c r="Q11" s="284"/>
      <c r="R11" s="284"/>
      <c r="S11" s="284"/>
      <c r="T11" s="284"/>
      <c r="U11" s="284"/>
      <c r="V11" s="2382">
        <v>2015</v>
      </c>
      <c r="W11" s="284"/>
      <c r="X11" s="284"/>
      <c r="Y11" s="284"/>
      <c r="Z11" s="284"/>
      <c r="AA11" s="657"/>
      <c r="AB11" s="2389" t="s">
        <v>220</v>
      </c>
      <c r="AC11" s="284"/>
      <c r="AD11" s="284"/>
      <c r="AE11" s="587"/>
      <c r="AF11" s="587"/>
      <c r="AG11" s="587"/>
      <c r="AH11" s="587"/>
      <c r="AI11" s="587"/>
      <c r="AJ11" s="585"/>
      <c r="AK11" s="2389" t="s">
        <v>12</v>
      </c>
      <c r="AL11" s="2389"/>
      <c r="AM11" s="2509" t="s">
        <v>13</v>
      </c>
      <c r="AN11" s="2394"/>
      <c r="AO11" s="2394"/>
      <c r="AP11" s="2394"/>
    </row>
    <row r="12" spans="1:42" ht="15.75">
      <c r="A12" s="632"/>
      <c r="B12" s="285"/>
      <c r="C12" s="285"/>
      <c r="D12" s="2367" t="s">
        <v>154</v>
      </c>
      <c r="E12" s="284"/>
      <c r="F12" s="2367" t="s">
        <v>155</v>
      </c>
      <c r="G12" s="284"/>
      <c r="H12" s="2367" t="s">
        <v>156</v>
      </c>
      <c r="I12" s="284"/>
      <c r="J12" s="2367" t="s">
        <v>157</v>
      </c>
      <c r="K12" s="284"/>
      <c r="L12" s="2367" t="s">
        <v>158</v>
      </c>
      <c r="M12" s="284"/>
      <c r="N12" s="2367" t="s">
        <v>159</v>
      </c>
      <c r="O12" s="284"/>
      <c r="P12" s="2367" t="s">
        <v>160</v>
      </c>
      <c r="Q12" s="284"/>
      <c r="R12" s="2367" t="s">
        <v>161</v>
      </c>
      <c r="S12" s="284"/>
      <c r="T12" s="2367" t="s">
        <v>162</v>
      </c>
      <c r="U12" s="284"/>
      <c r="V12" s="2367" t="s">
        <v>179</v>
      </c>
      <c r="W12" s="284"/>
      <c r="X12" s="2367" t="s">
        <v>164</v>
      </c>
      <c r="Y12" s="284"/>
      <c r="Z12" s="2367" t="s">
        <v>165</v>
      </c>
      <c r="AA12" s="2396"/>
      <c r="AB12" s="2389" t="s">
        <v>221</v>
      </c>
      <c r="AC12" s="284"/>
      <c r="AD12" s="284"/>
      <c r="AE12" s="2382">
        <v>2014</v>
      </c>
      <c r="AF12" s="2382"/>
      <c r="AG12" s="284" t="s">
        <v>21</v>
      </c>
      <c r="AH12" s="2382">
        <v>2013</v>
      </c>
      <c r="AI12" s="2366"/>
      <c r="AJ12" s="585"/>
      <c r="AK12" s="2397" t="s">
        <v>18</v>
      </c>
      <c r="AL12" s="2387"/>
      <c r="AM12" s="2510" t="s">
        <v>19</v>
      </c>
      <c r="AN12" s="2394"/>
      <c r="AO12" s="2394"/>
      <c r="AP12" s="2394"/>
    </row>
    <row r="13" spans="1:42" ht="3.95" customHeight="1">
      <c r="A13" s="632"/>
      <c r="B13" s="285"/>
      <c r="C13" s="285"/>
      <c r="D13" s="302"/>
      <c r="E13" s="285"/>
      <c r="F13" s="302"/>
      <c r="G13" s="285"/>
      <c r="H13" s="302"/>
      <c r="I13" s="285"/>
      <c r="J13" s="302"/>
      <c r="K13" s="285"/>
      <c r="L13" s="302"/>
      <c r="M13" s="285"/>
      <c r="N13" s="698"/>
      <c r="O13" s="285"/>
      <c r="P13" s="302"/>
      <c r="Q13" s="285"/>
      <c r="R13" s="302"/>
      <c r="S13" s="285"/>
      <c r="T13" s="302"/>
      <c r="U13" s="285"/>
      <c r="V13" s="302"/>
      <c r="W13" s="285"/>
      <c r="X13" s="302"/>
      <c r="Y13" s="285"/>
      <c r="Z13" s="302"/>
      <c r="AA13" s="292"/>
      <c r="AB13" s="302"/>
      <c r="AC13" s="285"/>
      <c r="AD13" s="285"/>
      <c r="AE13" s="302"/>
      <c r="AF13" s="302"/>
      <c r="AG13" s="285"/>
      <c r="AH13" s="302"/>
      <c r="AI13" s="292"/>
      <c r="AJ13" s="699"/>
      <c r="AK13" s="285"/>
      <c r="AL13" s="285"/>
      <c r="AM13" s="687"/>
    </row>
    <row r="14" spans="1:42" ht="15" customHeight="1">
      <c r="A14" s="497"/>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92"/>
      <c r="AB14" s="285"/>
      <c r="AC14" s="285"/>
      <c r="AD14" s="589"/>
      <c r="AE14" s="285"/>
      <c r="AF14" s="285"/>
      <c r="AG14" s="734"/>
      <c r="AH14" s="285"/>
      <c r="AI14" s="703"/>
      <c r="AJ14" s="292"/>
      <c r="AK14" s="740"/>
      <c r="AL14" s="740"/>
      <c r="AM14" s="763"/>
    </row>
    <row r="15" spans="1:42" ht="15" customHeight="1">
      <c r="A15" s="497"/>
      <c r="B15" s="2749" t="s">
        <v>208</v>
      </c>
      <c r="C15" s="286"/>
      <c r="D15" s="736">
        <v>0</v>
      </c>
      <c r="E15" s="588"/>
      <c r="F15" s="736"/>
      <c r="G15" s="588"/>
      <c r="H15" s="736"/>
      <c r="I15" s="518"/>
      <c r="J15" s="736"/>
      <c r="K15" s="518"/>
      <c r="L15" s="736"/>
      <c r="M15" s="518"/>
      <c r="N15" s="736"/>
      <c r="O15" s="518"/>
      <c r="P15" s="736"/>
      <c r="Q15" s="518"/>
      <c r="R15" s="736"/>
      <c r="S15" s="518"/>
      <c r="T15" s="736"/>
      <c r="U15" s="518"/>
      <c r="V15" s="736"/>
      <c r="W15" s="518"/>
      <c r="X15" s="736"/>
      <c r="Y15" s="518"/>
      <c r="Z15" s="711"/>
      <c r="AA15" s="529"/>
      <c r="AB15" s="736">
        <v>0</v>
      </c>
      <c r="AC15" s="518"/>
      <c r="AD15" s="650"/>
      <c r="AE15" s="310">
        <f>ROUND(SUM(D15:AB15),1)</f>
        <v>0</v>
      </c>
      <c r="AF15" s="711"/>
      <c r="AG15" s="741"/>
      <c r="AH15" s="736">
        <v>0</v>
      </c>
      <c r="AI15" s="760"/>
      <c r="AJ15" s="292"/>
      <c r="AK15" s="2518">
        <f t="shared" ref="AK15:AK20" si="0">ROUND(SUM(+AE15-AH15),1)</f>
        <v>0</v>
      </c>
      <c r="AL15" s="320"/>
      <c r="AM15" s="45">
        <f>ROUND(IF(AH15=0,0,AK15/(AH15)),3)</f>
        <v>0</v>
      </c>
    </row>
    <row r="16" spans="1:42" ht="15" customHeight="1">
      <c r="A16" s="497"/>
      <c r="B16" s="2749" t="s">
        <v>225</v>
      </c>
      <c r="C16" s="286"/>
      <c r="D16" s="527">
        <v>0</v>
      </c>
      <c r="E16" s="518"/>
      <c r="F16" s="527"/>
      <c r="G16" s="518"/>
      <c r="H16" s="527"/>
      <c r="I16" s="518"/>
      <c r="J16" s="527"/>
      <c r="K16" s="518"/>
      <c r="L16" s="527"/>
      <c r="M16" s="518"/>
      <c r="N16" s="527"/>
      <c r="O16" s="518"/>
      <c r="P16" s="527"/>
      <c r="Q16" s="518"/>
      <c r="R16" s="527"/>
      <c r="S16" s="518"/>
      <c r="T16" s="527"/>
      <c r="U16" s="518"/>
      <c r="V16" s="527"/>
      <c r="W16" s="338"/>
      <c r="X16" s="527"/>
      <c r="Y16" s="338"/>
      <c r="Z16" s="527"/>
      <c r="AA16" s="355"/>
      <c r="AB16" s="527">
        <v>0</v>
      </c>
      <c r="AC16" s="518"/>
      <c r="AD16" s="650"/>
      <c r="AE16" s="338">
        <f>ROUND(SUM(D16:AB16),1)</f>
        <v>0</v>
      </c>
      <c r="AF16" s="588"/>
      <c r="AG16" s="741"/>
      <c r="AH16" s="527">
        <v>0</v>
      </c>
      <c r="AI16" s="742"/>
      <c r="AJ16" s="292"/>
      <c r="AK16" s="1454">
        <f t="shared" si="0"/>
        <v>0</v>
      </c>
      <c r="AL16" s="320"/>
      <c r="AM16" s="45">
        <f t="shared" ref="AM16:AM18" si="1">ROUND(IF(AH16=0,0,AK16/(AH16)),3)</f>
        <v>0</v>
      </c>
    </row>
    <row r="17" spans="1:39" ht="15" customHeight="1">
      <c r="A17" s="497"/>
      <c r="B17" s="286" t="s">
        <v>209</v>
      </c>
      <c r="C17" s="286"/>
      <c r="D17" s="527">
        <v>0</v>
      </c>
      <c r="E17" s="518"/>
      <c r="F17" s="527"/>
      <c r="G17" s="518"/>
      <c r="H17" s="527"/>
      <c r="I17" s="518"/>
      <c r="J17" s="527"/>
      <c r="K17" s="518"/>
      <c r="L17" s="527"/>
      <c r="M17" s="518"/>
      <c r="N17" s="527"/>
      <c r="O17" s="518"/>
      <c r="P17" s="527"/>
      <c r="Q17" s="518"/>
      <c r="R17" s="527"/>
      <c r="S17" s="518"/>
      <c r="T17" s="527"/>
      <c r="U17" s="518"/>
      <c r="V17" s="527"/>
      <c r="W17" s="338"/>
      <c r="X17" s="527"/>
      <c r="Y17" s="338"/>
      <c r="Z17" s="527"/>
      <c r="AA17" s="355"/>
      <c r="AB17" s="527">
        <v>0</v>
      </c>
      <c r="AC17" s="518"/>
      <c r="AD17" s="650"/>
      <c r="AE17" s="338">
        <f t="shared" ref="AE17:AE19" si="2">ROUND(SUM(D17:AB17),1)</f>
        <v>0</v>
      </c>
      <c r="AF17" s="588"/>
      <c r="AG17" s="741"/>
      <c r="AH17" s="527">
        <v>0</v>
      </c>
      <c r="AI17" s="742"/>
      <c r="AJ17" s="292"/>
      <c r="AK17" s="1454">
        <f t="shared" si="0"/>
        <v>0</v>
      </c>
      <c r="AL17" s="320"/>
      <c r="AM17" s="45">
        <f t="shared" si="1"/>
        <v>0</v>
      </c>
    </row>
    <row r="18" spans="1:39" ht="15" customHeight="1">
      <c r="A18" s="497"/>
      <c r="B18" s="286" t="s">
        <v>183</v>
      </c>
      <c r="C18" s="286"/>
      <c r="D18" s="527">
        <v>0</v>
      </c>
      <c r="E18" s="518"/>
      <c r="F18" s="527"/>
      <c r="G18" s="518"/>
      <c r="H18" s="527"/>
      <c r="I18" s="518"/>
      <c r="J18" s="527"/>
      <c r="K18" s="518"/>
      <c r="L18" s="527"/>
      <c r="M18" s="518"/>
      <c r="N18" s="527"/>
      <c r="O18" s="518"/>
      <c r="P18" s="527"/>
      <c r="Q18" s="518"/>
      <c r="R18" s="527"/>
      <c r="S18" s="518"/>
      <c r="T18" s="527"/>
      <c r="U18" s="518"/>
      <c r="V18" s="527"/>
      <c r="W18" s="338"/>
      <c r="X18" s="527"/>
      <c r="Y18" s="338"/>
      <c r="Z18" s="527"/>
      <c r="AA18" s="331"/>
      <c r="AB18" s="527">
        <v>0</v>
      </c>
      <c r="AC18" s="518"/>
      <c r="AD18" s="650"/>
      <c r="AE18" s="338">
        <f t="shared" si="2"/>
        <v>0</v>
      </c>
      <c r="AF18" s="666"/>
      <c r="AG18" s="741"/>
      <c r="AH18" s="527">
        <v>0</v>
      </c>
      <c r="AI18" s="743"/>
      <c r="AJ18" s="292"/>
      <c r="AK18" s="1454">
        <f t="shared" si="0"/>
        <v>0</v>
      </c>
      <c r="AL18" s="320"/>
      <c r="AM18" s="45">
        <f t="shared" si="1"/>
        <v>0</v>
      </c>
    </row>
    <row r="19" spans="1:39" ht="15" customHeight="1">
      <c r="A19" s="497"/>
      <c r="B19" s="2749" t="s">
        <v>226</v>
      </c>
      <c r="C19" s="286"/>
      <c r="D19" s="354">
        <v>12.4</v>
      </c>
      <c r="E19" s="518"/>
      <c r="F19" s="525"/>
      <c r="G19" s="518"/>
      <c r="H19" s="484"/>
      <c r="I19" s="518"/>
      <c r="J19" s="484"/>
      <c r="K19" s="518"/>
      <c r="L19" s="484"/>
      <c r="M19" s="518"/>
      <c r="N19" s="484"/>
      <c r="O19" s="518"/>
      <c r="P19" s="761"/>
      <c r="Q19" s="518"/>
      <c r="R19" s="525"/>
      <c r="S19" s="518"/>
      <c r="T19" s="527"/>
      <c r="U19" s="518"/>
      <c r="V19" s="354"/>
      <c r="W19" s="338"/>
      <c r="X19" s="354"/>
      <c r="Y19" s="338"/>
      <c r="Z19" s="354"/>
      <c r="AA19" s="355"/>
      <c r="AB19" s="527">
        <v>0</v>
      </c>
      <c r="AC19" s="518"/>
      <c r="AD19" s="650"/>
      <c r="AE19" s="338">
        <f t="shared" si="2"/>
        <v>12.4</v>
      </c>
      <c r="AF19" s="338"/>
      <c r="AG19" s="327"/>
      <c r="AH19" s="338">
        <v>12.6</v>
      </c>
      <c r="AI19" s="704"/>
      <c r="AJ19" s="321"/>
      <c r="AK19" s="1454">
        <f t="shared" si="0"/>
        <v>-0.2</v>
      </c>
      <c r="AL19" s="1454"/>
      <c r="AM19" s="2513">
        <f>ROUND(SUM(+AK19/AH19),3)</f>
        <v>-1.6E-2</v>
      </c>
    </row>
    <row r="20" spans="1:39" ht="15" customHeight="1">
      <c r="A20" s="497"/>
      <c r="B20" s="711" t="s">
        <v>185</v>
      </c>
      <c r="C20" s="286"/>
      <c r="D20" s="354">
        <v>2865.9</v>
      </c>
      <c r="E20" s="518"/>
      <c r="F20" s="525"/>
      <c r="G20" s="518"/>
      <c r="H20" s="484"/>
      <c r="I20" s="518"/>
      <c r="J20" s="484"/>
      <c r="K20" s="518"/>
      <c r="L20" s="484"/>
      <c r="M20" s="518"/>
      <c r="N20" s="484"/>
      <c r="O20" s="518"/>
      <c r="P20" s="761"/>
      <c r="Q20" s="518"/>
      <c r="R20" s="525"/>
      <c r="S20" s="518"/>
      <c r="T20" s="527"/>
      <c r="U20" s="518"/>
      <c r="V20" s="354"/>
      <c r="W20" s="338"/>
      <c r="X20" s="354"/>
      <c r="Y20" s="338"/>
      <c r="Z20" s="354"/>
      <c r="AA20" s="355"/>
      <c r="AB20" s="527">
        <v>0</v>
      </c>
      <c r="AC20" s="518"/>
      <c r="AD20" s="650"/>
      <c r="AE20" s="338">
        <f>ROUND(SUM(D20:AB20),1)</f>
        <v>2865.9</v>
      </c>
      <c r="AF20" s="321"/>
      <c r="AG20" s="327"/>
      <c r="AH20" s="338">
        <v>2381.6</v>
      </c>
      <c r="AI20" s="704"/>
      <c r="AJ20" s="321"/>
      <c r="AK20" s="1454">
        <f t="shared" si="0"/>
        <v>484.3</v>
      </c>
      <c r="AL20" s="1454"/>
      <c r="AM20" s="2513">
        <f>ROUND(SUM(+AK20/AH20),3)</f>
        <v>0.20300000000000001</v>
      </c>
    </row>
    <row r="21" spans="1:39" ht="15" customHeight="1">
      <c r="A21" s="497"/>
      <c r="B21" s="286"/>
      <c r="C21" s="286"/>
      <c r="D21" s="524"/>
      <c r="E21" s="518"/>
      <c r="F21" s="524"/>
      <c r="G21" s="518"/>
      <c r="H21" s="524"/>
      <c r="I21" s="518"/>
      <c r="J21" s="524"/>
      <c r="K21" s="518"/>
      <c r="L21" s="524"/>
      <c r="M21" s="518"/>
      <c r="N21" s="524"/>
      <c r="O21" s="518"/>
      <c r="P21" s="524"/>
      <c r="Q21" s="518"/>
      <c r="R21" s="524"/>
      <c r="S21" s="518"/>
      <c r="T21" s="370"/>
      <c r="U21" s="518"/>
      <c r="V21" s="370"/>
      <c r="W21" s="338"/>
      <c r="X21" s="370"/>
      <c r="Y21" s="338"/>
      <c r="Z21" s="370"/>
      <c r="AA21" s="321"/>
      <c r="AB21" s="370"/>
      <c r="AC21" s="518"/>
      <c r="AD21" s="650"/>
      <c r="AE21" s="370"/>
      <c r="AF21" s="321"/>
      <c r="AG21" s="327"/>
      <c r="AH21" s="370"/>
      <c r="AI21" s="704"/>
      <c r="AJ21" s="321"/>
      <c r="AK21" s="2516"/>
      <c r="AL21" s="740"/>
      <c r="AM21" s="2517"/>
    </row>
    <row r="22" spans="1:39" ht="15" customHeight="1">
      <c r="A22" s="497"/>
      <c r="B22" s="284" t="s">
        <v>186</v>
      </c>
      <c r="C22" s="286"/>
      <c r="D22" s="334">
        <f>ROUND(SUM(D15:D20),2)</f>
        <v>2878.3</v>
      </c>
      <c r="E22" s="581"/>
      <c r="F22" s="334">
        <f>ROUND(SUM(F15:F20),2)</f>
        <v>0</v>
      </c>
      <c r="G22" s="581"/>
      <c r="H22" s="334">
        <f>ROUND(SUM(H15:H20),2)</f>
        <v>0</v>
      </c>
      <c r="I22" s="581"/>
      <c r="J22" s="334">
        <f>ROUND(SUM(J15:J20),2)</f>
        <v>0</v>
      </c>
      <c r="K22" s="581"/>
      <c r="L22" s="334">
        <f>ROUND(SUM(L15:L20),2)</f>
        <v>0</v>
      </c>
      <c r="M22" s="581"/>
      <c r="N22" s="334">
        <f>ROUND(SUM(N15:N20),2)</f>
        <v>0</v>
      </c>
      <c r="O22" s="581"/>
      <c r="P22" s="334">
        <f>ROUND(SUM(P15:P20),2)</f>
        <v>0</v>
      </c>
      <c r="Q22" s="581"/>
      <c r="R22" s="334">
        <f>ROUND(SUM(R15:R20),2)</f>
        <v>0</v>
      </c>
      <c r="S22" s="581"/>
      <c r="T22" s="334">
        <f>ROUND(SUM(T15:T20),2)</f>
        <v>0</v>
      </c>
      <c r="U22" s="581"/>
      <c r="V22" s="334">
        <f>ROUND(SUM(V15:V20),2)</f>
        <v>0</v>
      </c>
      <c r="W22" s="334"/>
      <c r="X22" s="334">
        <f>ROUND(SUM(X15:X20),2)</f>
        <v>0</v>
      </c>
      <c r="Y22" s="334"/>
      <c r="Z22" s="334">
        <f>ROUND(SUM(Z15:Z20),2)</f>
        <v>0</v>
      </c>
      <c r="AA22" s="353"/>
      <c r="AB22" s="334">
        <f>ROUND(SUM(AB15:AB20),2)</f>
        <v>0</v>
      </c>
      <c r="AC22" s="581"/>
      <c r="AD22" s="659"/>
      <c r="AE22" s="334">
        <f>ROUND(SUM(AE15:AE20),2)</f>
        <v>2878.3</v>
      </c>
      <c r="AF22" s="353"/>
      <c r="AG22" s="1012"/>
      <c r="AH22" s="334">
        <f>ROUND(SUM(AH15:AH20),2)</f>
        <v>2394.1999999999998</v>
      </c>
      <c r="AI22" s="714"/>
      <c r="AJ22" s="353"/>
      <c r="AK22" s="715">
        <f>ROUND(SUM(AE22-AH22),1)</f>
        <v>484.1</v>
      </c>
      <c r="AL22" s="716"/>
      <c r="AM22" s="764">
        <f>ROUND(SUM((AE22-AH22)/AH22),3)</f>
        <v>0.20200000000000001</v>
      </c>
    </row>
    <row r="23" spans="1:39" ht="15" customHeight="1">
      <c r="A23" s="497"/>
      <c r="B23" s="286"/>
      <c r="C23" s="286"/>
      <c r="D23" s="524"/>
      <c r="E23" s="518"/>
      <c r="F23" s="370"/>
      <c r="G23" s="518"/>
      <c r="H23" s="370"/>
      <c r="I23" s="518"/>
      <c r="J23" s="370"/>
      <c r="K23" s="518"/>
      <c r="L23" s="370"/>
      <c r="M23" s="518"/>
      <c r="N23" s="370"/>
      <c r="O23" s="518"/>
      <c r="P23" s="370"/>
      <c r="Q23" s="518"/>
      <c r="R23" s="370"/>
      <c r="S23" s="518"/>
      <c r="T23" s="370"/>
      <c r="U23" s="518"/>
      <c r="V23" s="370"/>
      <c r="W23" s="338"/>
      <c r="X23" s="370"/>
      <c r="Y23" s="338"/>
      <c r="Z23" s="370"/>
      <c r="AA23" s="321"/>
      <c r="AB23" s="370"/>
      <c r="AC23" s="518"/>
      <c r="AD23" s="650"/>
      <c r="AE23" s="524"/>
      <c r="AF23" s="328"/>
      <c r="AG23" s="741"/>
      <c r="AH23" s="524"/>
      <c r="AI23" s="742"/>
      <c r="AJ23" s="292"/>
      <c r="AK23" s="740"/>
      <c r="AL23" s="740"/>
      <c r="AM23" s="763"/>
    </row>
    <row r="24" spans="1:39" ht="15" customHeight="1">
      <c r="A24" s="497"/>
      <c r="B24" s="530" t="s">
        <v>29</v>
      </c>
      <c r="C24" s="286"/>
      <c r="D24" s="518"/>
      <c r="E24" s="518"/>
      <c r="F24" s="338"/>
      <c r="G24" s="518"/>
      <c r="H24" s="338"/>
      <c r="I24" s="518"/>
      <c r="J24" s="338"/>
      <c r="K24" s="518"/>
      <c r="L24" s="338"/>
      <c r="M24" s="518"/>
      <c r="N24" s="338"/>
      <c r="O24" s="518"/>
      <c r="P24" s="338"/>
      <c r="Q24" s="518"/>
      <c r="R24" s="338"/>
      <c r="S24" s="518"/>
      <c r="T24" s="338"/>
      <c r="U24" s="518"/>
      <c r="V24" s="338"/>
      <c r="W24" s="338"/>
      <c r="X24" s="338"/>
      <c r="Y24" s="338"/>
      <c r="Z24" s="338"/>
      <c r="AA24" s="321"/>
      <c r="AB24" s="338"/>
      <c r="AC24" s="518"/>
      <c r="AD24" s="650"/>
      <c r="AE24" s="518"/>
      <c r="AF24" s="328"/>
      <c r="AG24" s="741"/>
      <c r="AH24" s="518"/>
      <c r="AI24" s="742"/>
      <c r="AJ24" s="292"/>
      <c r="AK24" s="740"/>
      <c r="AL24" s="740"/>
      <c r="AM24" s="763"/>
    </row>
    <row r="25" spans="1:39" ht="15" customHeight="1">
      <c r="A25" s="497"/>
      <c r="B25" s="2037" t="s">
        <v>187</v>
      </c>
      <c r="C25" s="286"/>
      <c r="D25" s="354"/>
      <c r="E25" s="518"/>
      <c r="F25" s="354"/>
      <c r="G25" s="518"/>
      <c r="H25" s="441"/>
      <c r="I25" s="518"/>
      <c r="J25" s="441"/>
      <c r="K25" s="518"/>
      <c r="L25" s="441"/>
      <c r="M25" s="518"/>
      <c r="N25" s="441"/>
      <c r="O25" s="518"/>
      <c r="P25" s="442"/>
      <c r="Q25" s="518"/>
      <c r="R25" s="354"/>
      <c r="S25" s="518"/>
      <c r="T25" s="354"/>
      <c r="U25" s="518"/>
      <c r="V25" s="338"/>
      <c r="W25" s="338"/>
      <c r="X25" s="338"/>
      <c r="Y25" s="338"/>
      <c r="Z25" s="338"/>
      <c r="AA25" s="321"/>
      <c r="AB25" s="527"/>
      <c r="AC25" s="518"/>
      <c r="AD25" s="650"/>
      <c r="AE25" s="518"/>
      <c r="AF25" s="328"/>
      <c r="AG25" s="741"/>
      <c r="AH25" s="518"/>
      <c r="AI25" s="742"/>
      <c r="AJ25" s="292"/>
      <c r="AK25" s="525"/>
      <c r="AL25" s="740"/>
      <c r="AM25" s="762"/>
    </row>
    <row r="26" spans="1:39" ht="15" customHeight="1">
      <c r="A26" s="497"/>
      <c r="B26" s="536" t="s">
        <v>31</v>
      </c>
      <c r="C26" s="286"/>
      <c r="D26" s="354">
        <v>446.3</v>
      </c>
      <c r="E26" s="518"/>
      <c r="F26" s="346"/>
      <c r="G26" s="518"/>
      <c r="H26" s="465"/>
      <c r="I26" s="518"/>
      <c r="J26" s="465"/>
      <c r="K26" s="518"/>
      <c r="L26" s="465"/>
      <c r="M26" s="518"/>
      <c r="N26" s="465"/>
      <c r="O26" s="518"/>
      <c r="P26" s="2521"/>
      <c r="Q26" s="518"/>
      <c r="R26" s="346"/>
      <c r="S26" s="518"/>
      <c r="T26" s="527"/>
      <c r="U26" s="518"/>
      <c r="V26" s="354"/>
      <c r="W26" s="338"/>
      <c r="X26" s="354"/>
      <c r="Y26" s="338"/>
      <c r="Z26" s="338"/>
      <c r="AA26" s="355"/>
      <c r="AB26" s="527">
        <v>0</v>
      </c>
      <c r="AC26" s="518"/>
      <c r="AD26" s="650"/>
      <c r="AE26" s="338">
        <f t="shared" ref="AE26:AE28" si="3">ROUND(SUM(D26:AB26),1)</f>
        <v>446.3</v>
      </c>
      <c r="AF26" s="321"/>
      <c r="AG26" s="327"/>
      <c r="AH26" s="437">
        <v>255.3</v>
      </c>
      <c r="AI26" s="704"/>
      <c r="AJ26" s="321"/>
      <c r="AK26" s="320">
        <f>ROUND(SUM(+AE26-AH26),1)</f>
        <v>191</v>
      </c>
      <c r="AL26" s="320"/>
      <c r="AM26" s="2513">
        <f>ROUND(SUM(+AK26/AH26),3)</f>
        <v>0.748</v>
      </c>
    </row>
    <row r="27" spans="1:39" ht="15" customHeight="1">
      <c r="A27" s="497"/>
      <c r="B27" s="536" t="s">
        <v>32</v>
      </c>
      <c r="C27" s="286"/>
      <c r="D27" s="705">
        <v>0</v>
      </c>
      <c r="E27" s="518"/>
      <c r="F27" s="527"/>
      <c r="G27" s="518"/>
      <c r="H27" s="465"/>
      <c r="I27" s="518"/>
      <c r="J27" s="465"/>
      <c r="K27" s="518"/>
      <c r="L27" s="465"/>
      <c r="M27" s="518"/>
      <c r="N27" s="527"/>
      <c r="O27" s="518"/>
      <c r="P27" s="527"/>
      <c r="Q27" s="518"/>
      <c r="R27" s="346"/>
      <c r="S27" s="518"/>
      <c r="T27" s="527"/>
      <c r="U27" s="518"/>
      <c r="V27" s="527"/>
      <c r="W27" s="338"/>
      <c r="X27" s="354"/>
      <c r="Y27" s="338"/>
      <c r="Z27" s="338"/>
      <c r="AA27" s="355"/>
      <c r="AB27" s="527">
        <v>0</v>
      </c>
      <c r="AC27" s="518"/>
      <c r="AD27" s="650"/>
      <c r="AE27" s="338">
        <f t="shared" si="3"/>
        <v>0</v>
      </c>
      <c r="AF27" s="321"/>
      <c r="AG27" s="327"/>
      <c r="AH27" s="1922">
        <v>0</v>
      </c>
      <c r="AI27" s="704"/>
      <c r="AJ27" s="321"/>
      <c r="AK27" s="320">
        <f>ROUND(SUM(+AE27-AH27),1)</f>
        <v>0</v>
      </c>
      <c r="AL27" s="320"/>
      <c r="AM27" s="45">
        <f>ROUND(IF(AH27=0,0,AK27/(AH27)),3)</f>
        <v>0</v>
      </c>
    </row>
    <row r="28" spans="1:39" ht="15" customHeight="1">
      <c r="A28" s="497"/>
      <c r="B28" s="536" t="s">
        <v>33</v>
      </c>
      <c r="C28" s="286"/>
      <c r="D28" s="705">
        <v>2.2000000000000002</v>
      </c>
      <c r="E28" s="518"/>
      <c r="F28" s="346"/>
      <c r="G28" s="518"/>
      <c r="H28" s="465"/>
      <c r="I28" s="518"/>
      <c r="J28" s="465"/>
      <c r="K28" s="518"/>
      <c r="L28" s="465"/>
      <c r="M28" s="518"/>
      <c r="N28" s="465"/>
      <c r="O28" s="518"/>
      <c r="P28" s="2521"/>
      <c r="Q28" s="518"/>
      <c r="R28" s="346"/>
      <c r="S28" s="518"/>
      <c r="T28" s="527"/>
      <c r="U28" s="518"/>
      <c r="V28" s="354"/>
      <c r="W28" s="338"/>
      <c r="X28" s="354"/>
      <c r="Y28" s="338"/>
      <c r="Z28" s="338"/>
      <c r="AA28" s="355"/>
      <c r="AB28" s="527">
        <v>0</v>
      </c>
      <c r="AC28" s="518"/>
      <c r="AD28" s="650"/>
      <c r="AE28" s="338">
        <f t="shared" si="3"/>
        <v>2.2000000000000002</v>
      </c>
      <c r="AF28" s="321"/>
      <c r="AG28" s="327"/>
      <c r="AH28" s="1922">
        <v>8.9</v>
      </c>
      <c r="AI28" s="704"/>
      <c r="AJ28" s="321"/>
      <c r="AK28" s="320">
        <f>ROUND(SUM(+AE28-AH28),1)</f>
        <v>-6.7</v>
      </c>
      <c r="AL28" s="320"/>
      <c r="AM28" s="2513">
        <f>ROUND(SUM(+AK28/AH28),3)</f>
        <v>-0.753</v>
      </c>
    </row>
    <row r="29" spans="1:39" ht="15" customHeight="1">
      <c r="A29" s="497"/>
      <c r="B29" s="536" t="s">
        <v>34</v>
      </c>
      <c r="C29" s="286"/>
      <c r="D29" s="354"/>
      <c r="E29" s="518"/>
      <c r="F29" s="354"/>
      <c r="G29" s="518"/>
      <c r="H29" s="441"/>
      <c r="I29" s="518"/>
      <c r="J29" s="441"/>
      <c r="K29" s="518"/>
      <c r="L29" s="441"/>
      <c r="M29" s="518"/>
      <c r="N29" s="441"/>
      <c r="O29" s="518"/>
      <c r="P29" s="442"/>
      <c r="Q29" s="518"/>
      <c r="R29" s="354"/>
      <c r="S29" s="518"/>
      <c r="T29" s="354"/>
      <c r="U29" s="518"/>
      <c r="V29" s="354"/>
      <c r="W29" s="338"/>
      <c r="X29" s="354"/>
      <c r="Y29" s="338"/>
      <c r="Z29" s="338"/>
      <c r="AA29" s="355"/>
      <c r="AB29" s="527"/>
      <c r="AC29" s="518"/>
      <c r="AD29" s="650"/>
      <c r="AE29" s="338"/>
      <c r="AF29" s="321"/>
      <c r="AG29" s="327"/>
      <c r="AH29" s="437"/>
      <c r="AI29" s="704"/>
      <c r="AJ29" s="321"/>
      <c r="AK29" s="354"/>
      <c r="AL29" s="525"/>
      <c r="AM29" s="762"/>
    </row>
    <row r="30" spans="1:39" ht="15" customHeight="1">
      <c r="A30" s="497"/>
      <c r="B30" s="2750" t="s">
        <v>35</v>
      </c>
      <c r="C30" s="286"/>
      <c r="D30" s="354">
        <v>2253.8000000000002</v>
      </c>
      <c r="E30" s="518"/>
      <c r="F30" s="346"/>
      <c r="G30" s="518"/>
      <c r="H30" s="465"/>
      <c r="I30" s="518"/>
      <c r="J30" s="465"/>
      <c r="K30" s="518"/>
      <c r="L30" s="465"/>
      <c r="M30" s="518"/>
      <c r="N30" s="465"/>
      <c r="O30" s="518"/>
      <c r="P30" s="2521"/>
      <c r="Q30" s="518"/>
      <c r="R30" s="346"/>
      <c r="S30" s="518"/>
      <c r="T30" s="527"/>
      <c r="U30" s="518"/>
      <c r="V30" s="354"/>
      <c r="W30" s="338"/>
      <c r="X30" s="354"/>
      <c r="Y30" s="338"/>
      <c r="Z30" s="338"/>
      <c r="AA30" s="355"/>
      <c r="AB30" s="527">
        <v>0</v>
      </c>
      <c r="AC30" s="518"/>
      <c r="AD30" s="650"/>
      <c r="AE30" s="338">
        <f t="shared" ref="AE30:AE35" si="4">ROUND(SUM(D30:AB30),1)</f>
        <v>2253.8000000000002</v>
      </c>
      <c r="AF30" s="321"/>
      <c r="AG30" s="327"/>
      <c r="AH30" s="437">
        <v>1730.7</v>
      </c>
      <c r="AI30" s="704"/>
      <c r="AJ30" s="321"/>
      <c r="AK30" s="320">
        <f t="shared" ref="AK30:AK35" si="5">ROUND(SUM(+AE30-AH30),1)</f>
        <v>523.1</v>
      </c>
      <c r="AL30" s="320"/>
      <c r="AM30" s="2513">
        <f t="shared" ref="AM30:AM35" si="6">ROUND(SUM(+AK30/AH30),3)</f>
        <v>0.30199999999999999</v>
      </c>
    </row>
    <row r="31" spans="1:39" ht="15" customHeight="1">
      <c r="A31" s="497"/>
      <c r="B31" s="536" t="s">
        <v>36</v>
      </c>
      <c r="C31" s="286"/>
      <c r="D31" s="354">
        <v>142</v>
      </c>
      <c r="E31" s="518"/>
      <c r="F31" s="346"/>
      <c r="G31" s="518"/>
      <c r="H31" s="465"/>
      <c r="I31" s="518"/>
      <c r="J31" s="465"/>
      <c r="K31" s="518"/>
      <c r="L31" s="465"/>
      <c r="M31" s="518"/>
      <c r="N31" s="465"/>
      <c r="O31" s="518"/>
      <c r="P31" s="2521"/>
      <c r="Q31" s="518"/>
      <c r="R31" s="346"/>
      <c r="S31" s="518"/>
      <c r="T31" s="527"/>
      <c r="U31" s="518"/>
      <c r="V31" s="354"/>
      <c r="W31" s="338"/>
      <c r="X31" s="354"/>
      <c r="Y31" s="338"/>
      <c r="Z31" s="338"/>
      <c r="AA31" s="355"/>
      <c r="AB31" s="527">
        <v>0</v>
      </c>
      <c r="AC31" s="518"/>
      <c r="AD31" s="650"/>
      <c r="AE31" s="338">
        <f t="shared" si="4"/>
        <v>142</v>
      </c>
      <c r="AF31" s="321"/>
      <c r="AG31" s="327"/>
      <c r="AH31" s="437">
        <v>93</v>
      </c>
      <c r="AI31" s="704"/>
      <c r="AJ31" s="321"/>
      <c r="AK31" s="320">
        <f t="shared" si="5"/>
        <v>49</v>
      </c>
      <c r="AL31" s="320"/>
      <c r="AM31" s="2513">
        <f t="shared" si="6"/>
        <v>0.52700000000000002</v>
      </c>
    </row>
    <row r="32" spans="1:39" ht="15" customHeight="1">
      <c r="A32" s="497"/>
      <c r="B32" s="536" t="s">
        <v>37</v>
      </c>
      <c r="C32" s="286"/>
      <c r="D32" s="354">
        <v>54.6</v>
      </c>
      <c r="E32" s="518"/>
      <c r="F32" s="346"/>
      <c r="G32" s="518"/>
      <c r="H32" s="465"/>
      <c r="I32" s="518"/>
      <c r="J32" s="465"/>
      <c r="K32" s="518"/>
      <c r="L32" s="465"/>
      <c r="M32" s="518"/>
      <c r="N32" s="465"/>
      <c r="O32" s="518"/>
      <c r="P32" s="2521"/>
      <c r="Q32" s="518"/>
      <c r="R32" s="346"/>
      <c r="S32" s="518"/>
      <c r="T32" s="527"/>
      <c r="U32" s="518"/>
      <c r="V32" s="354"/>
      <c r="W32" s="338"/>
      <c r="X32" s="354"/>
      <c r="Y32" s="338"/>
      <c r="Z32" s="338"/>
      <c r="AA32" s="355"/>
      <c r="AB32" s="527">
        <v>0</v>
      </c>
      <c r="AC32" s="518"/>
      <c r="AD32" s="650"/>
      <c r="AE32" s="338">
        <f t="shared" si="4"/>
        <v>54.6</v>
      </c>
      <c r="AF32" s="321"/>
      <c r="AG32" s="327"/>
      <c r="AH32" s="437">
        <v>101.3</v>
      </c>
      <c r="AI32" s="704"/>
      <c r="AJ32" s="321"/>
      <c r="AK32" s="320">
        <f t="shared" si="5"/>
        <v>-46.7</v>
      </c>
      <c r="AL32" s="320"/>
      <c r="AM32" s="2513">
        <f t="shared" si="6"/>
        <v>-0.46100000000000002</v>
      </c>
    </row>
    <row r="33" spans="1:39" ht="15" customHeight="1">
      <c r="A33" s="497"/>
      <c r="B33" s="536" t="s">
        <v>38</v>
      </c>
      <c r="C33" s="286"/>
      <c r="D33" s="354">
        <v>363.7</v>
      </c>
      <c r="E33" s="518"/>
      <c r="F33" s="346"/>
      <c r="G33" s="518"/>
      <c r="H33" s="465"/>
      <c r="I33" s="518"/>
      <c r="J33" s="465"/>
      <c r="K33" s="518"/>
      <c r="L33" s="465"/>
      <c r="M33" s="518"/>
      <c r="N33" s="465"/>
      <c r="O33" s="518"/>
      <c r="P33" s="2521"/>
      <c r="Q33" s="518"/>
      <c r="R33" s="346"/>
      <c r="S33" s="518"/>
      <c r="T33" s="527"/>
      <c r="U33" s="518"/>
      <c r="V33" s="354"/>
      <c r="W33" s="338"/>
      <c r="X33" s="354"/>
      <c r="Y33" s="338"/>
      <c r="Z33" s="338"/>
      <c r="AA33" s="355"/>
      <c r="AB33" s="527">
        <v>0</v>
      </c>
      <c r="AC33" s="518"/>
      <c r="AD33" s="650"/>
      <c r="AE33" s="338">
        <f t="shared" si="4"/>
        <v>363.7</v>
      </c>
      <c r="AF33" s="321"/>
      <c r="AG33" s="327"/>
      <c r="AH33" s="437">
        <v>224.4</v>
      </c>
      <c r="AI33" s="704"/>
      <c r="AJ33" s="321"/>
      <c r="AK33" s="320">
        <f t="shared" si="5"/>
        <v>139.30000000000001</v>
      </c>
      <c r="AL33" s="320"/>
      <c r="AM33" s="2513">
        <f t="shared" si="6"/>
        <v>0.621</v>
      </c>
    </row>
    <row r="34" spans="1:39" ht="15" customHeight="1">
      <c r="A34" s="497"/>
      <c r="B34" s="536" t="s">
        <v>39</v>
      </c>
      <c r="C34" s="286"/>
      <c r="D34" s="705">
        <v>0</v>
      </c>
      <c r="E34" s="518"/>
      <c r="F34" s="346"/>
      <c r="G34" s="518"/>
      <c r="H34" s="465"/>
      <c r="I34" s="518"/>
      <c r="J34" s="465"/>
      <c r="K34" s="518"/>
      <c r="L34" s="527"/>
      <c r="M34" s="518"/>
      <c r="N34" s="465"/>
      <c r="O34" s="518"/>
      <c r="P34" s="527"/>
      <c r="Q34" s="518"/>
      <c r="R34" s="527"/>
      <c r="S34" s="518"/>
      <c r="T34" s="527"/>
      <c r="U34" s="518"/>
      <c r="V34" s="527"/>
      <c r="W34" s="338"/>
      <c r="X34" s="354"/>
      <c r="Y34" s="338"/>
      <c r="Z34" s="338"/>
      <c r="AA34" s="355"/>
      <c r="AB34" s="527">
        <v>0</v>
      </c>
      <c r="AC34" s="518"/>
      <c r="AD34" s="650"/>
      <c r="AE34" s="338">
        <f t="shared" si="4"/>
        <v>0</v>
      </c>
      <c r="AF34" s="321"/>
      <c r="AG34" s="327"/>
      <c r="AH34" s="1922">
        <v>1.3</v>
      </c>
      <c r="AI34" s="704"/>
      <c r="AJ34" s="321"/>
      <c r="AK34" s="320">
        <f t="shared" si="5"/>
        <v>-1.3</v>
      </c>
      <c r="AL34" s="320"/>
      <c r="AM34" s="2513">
        <f t="shared" si="6"/>
        <v>-1</v>
      </c>
    </row>
    <row r="35" spans="1:39" ht="15" customHeight="1">
      <c r="A35" s="497"/>
      <c r="B35" s="536" t="s">
        <v>40</v>
      </c>
      <c r="C35" s="286"/>
      <c r="D35" s="354">
        <v>2.2000000000000002</v>
      </c>
      <c r="E35" s="518"/>
      <c r="F35" s="346"/>
      <c r="G35" s="518"/>
      <c r="H35" s="465"/>
      <c r="I35" s="518"/>
      <c r="J35" s="465"/>
      <c r="K35" s="518"/>
      <c r="L35" s="465"/>
      <c r="M35" s="518"/>
      <c r="N35" s="465"/>
      <c r="O35" s="518"/>
      <c r="P35" s="2521"/>
      <c r="Q35" s="518"/>
      <c r="R35" s="346"/>
      <c r="S35" s="518"/>
      <c r="T35" s="527"/>
      <c r="U35" s="518"/>
      <c r="V35" s="354"/>
      <c r="W35" s="338"/>
      <c r="X35" s="354"/>
      <c r="Y35" s="338"/>
      <c r="Z35" s="675"/>
      <c r="AA35" s="355"/>
      <c r="AB35" s="527">
        <v>0</v>
      </c>
      <c r="AC35" s="518"/>
      <c r="AD35" s="650"/>
      <c r="AE35" s="338">
        <f t="shared" si="4"/>
        <v>2.2000000000000002</v>
      </c>
      <c r="AF35" s="321"/>
      <c r="AG35" s="327"/>
      <c r="AH35" s="719">
        <v>2</v>
      </c>
      <c r="AI35" s="704"/>
      <c r="AJ35" s="321"/>
      <c r="AK35" s="320">
        <f t="shared" si="5"/>
        <v>0.2</v>
      </c>
      <c r="AL35" s="1454"/>
      <c r="AM35" s="2513">
        <f t="shared" si="6"/>
        <v>0.1</v>
      </c>
    </row>
    <row r="36" spans="1:39" ht="15" customHeight="1">
      <c r="A36" s="497"/>
      <c r="B36" s="284" t="s">
        <v>188</v>
      </c>
      <c r="C36" s="286"/>
      <c r="D36" s="747">
        <f>ROUND(SUM(D26:D35),2)</f>
        <v>3264.8</v>
      </c>
      <c r="E36" s="581"/>
      <c r="F36" s="747">
        <f>ROUND(SUM(F26:F35),2)</f>
        <v>0</v>
      </c>
      <c r="G36" s="522"/>
      <c r="H36" s="747">
        <f>ROUND(SUM(H26:H35),2)</f>
        <v>0</v>
      </c>
      <c r="I36" s="581"/>
      <c r="J36" s="747">
        <f>ROUND(SUM(J26:J35),2)</f>
        <v>0</v>
      </c>
      <c r="K36" s="581"/>
      <c r="L36" s="747">
        <f>ROUND(SUM(L26:L35),2)</f>
        <v>0</v>
      </c>
      <c r="M36" s="581"/>
      <c r="N36" s="747">
        <f>ROUND(SUM(N26:N35),2)</f>
        <v>0</v>
      </c>
      <c r="O36" s="581"/>
      <c r="P36" s="747">
        <f>ROUND(SUM(P26:P35),2)</f>
        <v>0</v>
      </c>
      <c r="Q36" s="581"/>
      <c r="R36" s="747">
        <f>ROUND(SUM(R26:R35),2)</f>
        <v>0</v>
      </c>
      <c r="S36" s="581"/>
      <c r="T36" s="747">
        <f>ROUND(SUM(T26:T35),2)</f>
        <v>0</v>
      </c>
      <c r="U36" s="581"/>
      <c r="V36" s="747">
        <f>ROUND(SUM(V26:V35),2)</f>
        <v>0</v>
      </c>
      <c r="W36" s="334"/>
      <c r="X36" s="747">
        <f>ROUND(SUM(X26:X35),2)</f>
        <v>0</v>
      </c>
      <c r="Y36" s="334"/>
      <c r="Z36" s="747">
        <f>ROUND(SUM(Z26:Z35),2)</f>
        <v>0</v>
      </c>
      <c r="AA36" s="353"/>
      <c r="AB36" s="747">
        <f>ROUND(SUM(AB26:AB35),2)</f>
        <v>0</v>
      </c>
      <c r="AC36" s="581"/>
      <c r="AD36" s="659"/>
      <c r="AE36" s="747">
        <f>ROUND(SUM(AE26:AE35),2)</f>
        <v>3264.8</v>
      </c>
      <c r="AF36" s="353"/>
      <c r="AG36" s="1012"/>
      <c r="AH36" s="721">
        <f>ROUND(SUM(AH26:AH35),1)</f>
        <v>2416.9</v>
      </c>
      <c r="AI36" s="714"/>
      <c r="AJ36" s="353"/>
      <c r="AK36" s="2038">
        <f>ROUND(SUM(AE36-AH36),1)</f>
        <v>847.9</v>
      </c>
      <c r="AL36" s="716"/>
      <c r="AM36" s="765">
        <f>ROUND(SUM((AE36-AH36)/AH36),3)</f>
        <v>0.35099999999999998</v>
      </c>
    </row>
    <row r="37" spans="1:39" ht="15" customHeight="1">
      <c r="A37" s="497"/>
      <c r="B37" s="286" t="s">
        <v>189</v>
      </c>
      <c r="C37" s="286"/>
      <c r="D37" s="518"/>
      <c r="E37" s="518"/>
      <c r="F37" s="338"/>
      <c r="G37" s="518"/>
      <c r="H37" s="338"/>
      <c r="I37" s="518"/>
      <c r="J37" s="338"/>
      <c r="K37" s="518"/>
      <c r="L37" s="338"/>
      <c r="M37" s="518"/>
      <c r="N37" s="338"/>
      <c r="O37" s="518"/>
      <c r="P37" s="338"/>
      <c r="Q37" s="518"/>
      <c r="R37" s="338"/>
      <c r="S37" s="518"/>
      <c r="T37" s="338"/>
      <c r="U37" s="518"/>
      <c r="V37" s="338"/>
      <c r="W37" s="338"/>
      <c r="X37" s="338"/>
      <c r="Y37" s="338"/>
      <c r="Z37" s="338"/>
      <c r="AA37" s="321"/>
      <c r="AB37" s="344"/>
      <c r="AC37" s="518"/>
      <c r="AD37" s="650"/>
      <c r="AE37" s="518"/>
      <c r="AF37" s="328"/>
      <c r="AG37" s="741"/>
      <c r="AH37" s="518"/>
      <c r="AI37" s="742"/>
      <c r="AJ37" s="292"/>
      <c r="AK37" s="740"/>
      <c r="AL37" s="740"/>
      <c r="AM37" s="763"/>
    </row>
    <row r="38" spans="1:39" ht="15" customHeight="1">
      <c r="A38" s="497"/>
      <c r="B38" s="286" t="s">
        <v>190</v>
      </c>
      <c r="C38" s="286"/>
      <c r="D38" s="354">
        <v>49.1</v>
      </c>
      <c r="E38" s="518"/>
      <c r="F38" s="346"/>
      <c r="G38" s="518"/>
      <c r="H38" s="465"/>
      <c r="I38" s="518"/>
      <c r="J38" s="465"/>
      <c r="K38" s="518"/>
      <c r="L38" s="465"/>
      <c r="M38" s="518"/>
      <c r="N38" s="465"/>
      <c r="O38" s="518"/>
      <c r="P38" s="2521"/>
      <c r="Q38" s="518"/>
      <c r="R38" s="346"/>
      <c r="S38" s="518"/>
      <c r="T38" s="527"/>
      <c r="U38" s="518"/>
      <c r="V38" s="354"/>
      <c r="W38" s="338"/>
      <c r="X38" s="354"/>
      <c r="Y38" s="338"/>
      <c r="Z38" s="338"/>
      <c r="AA38" s="347"/>
      <c r="AB38" s="527">
        <v>0</v>
      </c>
      <c r="AC38" s="518"/>
      <c r="AD38" s="650"/>
      <c r="AE38" s="338">
        <f t="shared" ref="AE38:AE41" si="7">ROUND(SUM(D38:AB38),1)</f>
        <v>49.1</v>
      </c>
      <c r="AF38" s="2039"/>
      <c r="AG38" s="327"/>
      <c r="AH38" s="338">
        <v>50.8</v>
      </c>
      <c r="AI38" s="704"/>
      <c r="AJ38" s="321"/>
      <c r="AK38" s="320">
        <f>ROUND(SUM(+AE38-AH38),1)</f>
        <v>-1.7</v>
      </c>
      <c r="AL38" s="320"/>
      <c r="AM38" s="2513">
        <f>ROUND(SUM(+AK38/AH38),3)</f>
        <v>-3.3000000000000002E-2</v>
      </c>
    </row>
    <row r="39" spans="1:39" ht="15" customHeight="1">
      <c r="A39" s="497"/>
      <c r="B39" s="286" t="s">
        <v>227</v>
      </c>
      <c r="C39" s="286"/>
      <c r="D39" s="354">
        <v>89.3</v>
      </c>
      <c r="E39" s="518"/>
      <c r="F39" s="346"/>
      <c r="G39" s="518"/>
      <c r="H39" s="465"/>
      <c r="I39" s="518"/>
      <c r="J39" s="465"/>
      <c r="K39" s="518"/>
      <c r="L39" s="465"/>
      <c r="M39" s="518"/>
      <c r="N39" s="465"/>
      <c r="O39" s="518"/>
      <c r="P39" s="2521"/>
      <c r="Q39" s="518"/>
      <c r="R39" s="346"/>
      <c r="S39" s="518"/>
      <c r="T39" s="527"/>
      <c r="U39" s="518"/>
      <c r="V39" s="354"/>
      <c r="W39" s="338"/>
      <c r="X39" s="354"/>
      <c r="Y39" s="338"/>
      <c r="Z39" s="338"/>
      <c r="AA39" s="355"/>
      <c r="AB39" s="527">
        <v>0</v>
      </c>
      <c r="AC39" s="518"/>
      <c r="AD39" s="650"/>
      <c r="AE39" s="338">
        <f t="shared" si="7"/>
        <v>89.3</v>
      </c>
      <c r="AF39" s="2039"/>
      <c r="AG39" s="327"/>
      <c r="AH39" s="338">
        <v>39.799999999999997</v>
      </c>
      <c r="AI39" s="704"/>
      <c r="AJ39" s="321"/>
      <c r="AK39" s="320">
        <f>ROUND(SUM(+AE39-AH39),1)</f>
        <v>49.5</v>
      </c>
      <c r="AL39" s="320"/>
      <c r="AM39" s="2513">
        <f>ROUND(SUM(+AK39/AH39),3)</f>
        <v>1.244</v>
      </c>
    </row>
    <row r="40" spans="1:39" ht="15" customHeight="1">
      <c r="A40" s="497"/>
      <c r="B40" s="286" t="s">
        <v>192</v>
      </c>
      <c r="C40" s="286"/>
      <c r="D40" s="705">
        <v>9.3000000000000007</v>
      </c>
      <c r="E40" s="518"/>
      <c r="F40" s="346"/>
      <c r="G40" s="518"/>
      <c r="H40" s="465"/>
      <c r="I40" s="518"/>
      <c r="J40" s="465"/>
      <c r="K40" s="518"/>
      <c r="L40" s="465"/>
      <c r="M40" s="518"/>
      <c r="N40" s="465"/>
      <c r="O40" s="518"/>
      <c r="P40" s="2521"/>
      <c r="Q40" s="518"/>
      <c r="R40" s="346"/>
      <c r="S40" s="518"/>
      <c r="T40" s="527"/>
      <c r="U40" s="518"/>
      <c r="V40" s="354"/>
      <c r="W40" s="338"/>
      <c r="X40" s="354"/>
      <c r="Y40" s="338"/>
      <c r="Z40" s="338"/>
      <c r="AA40" s="355"/>
      <c r="AB40" s="527">
        <v>0</v>
      </c>
      <c r="AC40" s="518"/>
      <c r="AD40" s="650"/>
      <c r="AE40" s="338">
        <f t="shared" si="7"/>
        <v>9.3000000000000007</v>
      </c>
      <c r="AF40" s="2039"/>
      <c r="AG40" s="327"/>
      <c r="AH40" s="342">
        <v>7.9</v>
      </c>
      <c r="AI40" s="704"/>
      <c r="AJ40" s="321"/>
      <c r="AK40" s="320">
        <f>ROUND(SUM(+AE40-AH40),1)</f>
        <v>1.4</v>
      </c>
      <c r="AL40" s="320"/>
      <c r="AM40" s="2513">
        <f>ROUND(SUM(+AK40/AH40),3)</f>
        <v>0.17699999999999999</v>
      </c>
    </row>
    <row r="41" spans="1:39" ht="15" customHeight="1">
      <c r="A41" s="497"/>
      <c r="B41" s="286" t="s">
        <v>228</v>
      </c>
      <c r="C41" s="286"/>
      <c r="D41" s="527">
        <v>0</v>
      </c>
      <c r="E41" s="518"/>
      <c r="F41" s="527"/>
      <c r="G41" s="518"/>
      <c r="H41" s="344"/>
      <c r="I41" s="518"/>
      <c r="J41" s="527"/>
      <c r="K41" s="518"/>
      <c r="L41" s="527"/>
      <c r="M41" s="518"/>
      <c r="N41" s="527"/>
      <c r="O41" s="518"/>
      <c r="P41" s="527"/>
      <c r="Q41" s="518"/>
      <c r="R41" s="527"/>
      <c r="S41" s="518"/>
      <c r="T41" s="527"/>
      <c r="U41" s="518"/>
      <c r="V41" s="527"/>
      <c r="W41" s="338"/>
      <c r="X41" s="354"/>
      <c r="Y41" s="338"/>
      <c r="Z41" s="359"/>
      <c r="AA41" s="355"/>
      <c r="AB41" s="359">
        <v>0</v>
      </c>
      <c r="AC41" s="518"/>
      <c r="AD41" s="650"/>
      <c r="AE41" s="338">
        <f t="shared" si="7"/>
        <v>0</v>
      </c>
      <c r="AF41" s="331"/>
      <c r="AG41" s="2040"/>
      <c r="AH41" s="527">
        <v>0</v>
      </c>
      <c r="AI41" s="704"/>
      <c r="AJ41" s="321"/>
      <c r="AK41" s="320">
        <f>ROUND(SUM(+AE41-AH41),1)</f>
        <v>0</v>
      </c>
      <c r="AL41" s="1454"/>
      <c r="AM41" s="3096">
        <f>ROUND(IF(AH41=0,0,AK41/(AH41)),3)</f>
        <v>0</v>
      </c>
    </row>
    <row r="42" spans="1:39" ht="15" customHeight="1">
      <c r="A42" s="497"/>
      <c r="B42" s="286"/>
      <c r="C42" s="286"/>
      <c r="D42" s="524"/>
      <c r="E42" s="518"/>
      <c r="F42" s="370"/>
      <c r="G42" s="518"/>
      <c r="H42" s="370"/>
      <c r="I42" s="518"/>
      <c r="J42" s="370"/>
      <c r="K42" s="518"/>
      <c r="L42" s="370"/>
      <c r="M42" s="518"/>
      <c r="N42" s="370"/>
      <c r="O42" s="518"/>
      <c r="P42" s="370"/>
      <c r="Q42" s="518"/>
      <c r="R42" s="370"/>
      <c r="S42" s="518"/>
      <c r="T42" s="370"/>
      <c r="U42" s="518"/>
      <c r="V42" s="370"/>
      <c r="W42" s="338"/>
      <c r="X42" s="370"/>
      <c r="Y42" s="338"/>
      <c r="Z42" s="370"/>
      <c r="AA42" s="321"/>
      <c r="AB42" s="3033" t="s">
        <v>21</v>
      </c>
      <c r="AC42" s="518"/>
      <c r="AD42" s="650"/>
      <c r="AE42" s="370"/>
      <c r="AF42" s="321"/>
      <c r="AG42" s="327"/>
      <c r="AH42" s="370"/>
      <c r="AI42" s="704"/>
      <c r="AJ42" s="321"/>
      <c r="AK42" s="370"/>
      <c r="AL42" s="740"/>
      <c r="AM42" s="718"/>
    </row>
    <row r="43" spans="1:39" ht="15" customHeight="1">
      <c r="A43" s="497"/>
      <c r="B43" s="284" t="s">
        <v>193</v>
      </c>
      <c r="C43" s="286"/>
      <c r="D43" s="334">
        <f>ROUND(SUM(D36:D41),1)</f>
        <v>3412.5</v>
      </c>
      <c r="E43" s="581"/>
      <c r="F43" s="334">
        <f>ROUND(SUM(F36:F41),1)</f>
        <v>0</v>
      </c>
      <c r="G43" s="581"/>
      <c r="H43" s="334">
        <f>ROUND(SUM(H36:H41),1)</f>
        <v>0</v>
      </c>
      <c r="I43" s="581"/>
      <c r="J43" s="334">
        <f>ROUND(SUM(J36:J41),1)</f>
        <v>0</v>
      </c>
      <c r="K43" s="581"/>
      <c r="L43" s="334">
        <f>ROUND(SUM(L36:L41),1)</f>
        <v>0</v>
      </c>
      <c r="M43" s="581"/>
      <c r="N43" s="334">
        <f>ROUND(SUM(N36:N41),1)</f>
        <v>0</v>
      </c>
      <c r="O43" s="581"/>
      <c r="P43" s="334">
        <f>ROUND(SUM(P36:P41),1)</f>
        <v>0</v>
      </c>
      <c r="Q43" s="581"/>
      <c r="R43" s="334">
        <f>ROUND(SUM(R36:R41),1)</f>
        <v>0</v>
      </c>
      <c r="S43" s="581"/>
      <c r="T43" s="334">
        <f>ROUND(SUM(T36:T41),1)</f>
        <v>0</v>
      </c>
      <c r="U43" s="581"/>
      <c r="V43" s="334">
        <f>ROUND(SUM(V36:V41),1)</f>
        <v>0</v>
      </c>
      <c r="W43" s="334"/>
      <c r="X43" s="334">
        <f>ROUND(SUM(X36:X41),1)</f>
        <v>0</v>
      </c>
      <c r="Y43" s="334"/>
      <c r="Z43" s="334">
        <f>ROUND(SUM(Z36:Z41),1)</f>
        <v>0</v>
      </c>
      <c r="AA43" s="353"/>
      <c r="AB43" s="334">
        <f>ROUND(SUM(AB36:AB41),1)</f>
        <v>0</v>
      </c>
      <c r="AC43" s="581"/>
      <c r="AD43" s="659"/>
      <c r="AE43" s="334">
        <f>ROUND(SUM(AE36:AE41),1)</f>
        <v>3412.5</v>
      </c>
      <c r="AF43" s="353"/>
      <c r="AG43" s="1012"/>
      <c r="AH43" s="334">
        <f>ROUND(SUM(AH36:AH41),1)</f>
        <v>2515.4</v>
      </c>
      <c r="AI43" s="714"/>
      <c r="AJ43" s="353"/>
      <c r="AK43" s="715">
        <f>ROUND(SUM(AE43-AH43),1)</f>
        <v>897.1</v>
      </c>
      <c r="AL43" s="766"/>
      <c r="AM43" s="764">
        <f>ROUND(SUM((AE43-AH43)/AH43),3)</f>
        <v>0.35699999999999998</v>
      </c>
    </row>
    <row r="44" spans="1:39" ht="15" customHeight="1">
      <c r="A44" s="497"/>
      <c r="B44" s="286"/>
      <c r="C44" s="286"/>
      <c r="D44" s="524"/>
      <c r="E44" s="518"/>
      <c r="F44" s="370"/>
      <c r="G44" s="518"/>
      <c r="H44" s="370"/>
      <c r="I44" s="518"/>
      <c r="J44" s="370"/>
      <c r="K44" s="518"/>
      <c r="L44" s="370"/>
      <c r="M44" s="518"/>
      <c r="N44" s="370"/>
      <c r="O44" s="518"/>
      <c r="P44" s="370"/>
      <c r="Q44" s="518"/>
      <c r="R44" s="370"/>
      <c r="S44" s="518"/>
      <c r="T44" s="370"/>
      <c r="U44" s="518"/>
      <c r="V44" s="370"/>
      <c r="W44" s="338"/>
      <c r="X44" s="370"/>
      <c r="Y44" s="338"/>
      <c r="Z44" s="370"/>
      <c r="AA44" s="321"/>
      <c r="AB44" s="370"/>
      <c r="AC44" s="518"/>
      <c r="AD44" s="650"/>
      <c r="AE44" s="370"/>
      <c r="AF44" s="321"/>
      <c r="AG44" s="327"/>
      <c r="AH44" s="370"/>
      <c r="AI44" s="704"/>
      <c r="AJ44" s="2041"/>
      <c r="AK44" s="354"/>
      <c r="AL44" s="740"/>
      <c r="AM44" s="763"/>
    </row>
    <row r="45" spans="1:39" ht="15" customHeight="1">
      <c r="A45" s="497"/>
      <c r="B45" s="284" t="s">
        <v>194</v>
      </c>
      <c r="C45" s="286"/>
      <c r="D45" s="518"/>
      <c r="E45" s="518"/>
      <c r="F45" s="338"/>
      <c r="G45" s="518"/>
      <c r="H45" s="338"/>
      <c r="I45" s="518"/>
      <c r="J45" s="338"/>
      <c r="K45" s="518"/>
      <c r="L45" s="338"/>
      <c r="M45" s="518"/>
      <c r="N45" s="338"/>
      <c r="O45" s="518"/>
      <c r="P45" s="338"/>
      <c r="Q45" s="518"/>
      <c r="R45" s="338"/>
      <c r="S45" s="518"/>
      <c r="T45" s="338"/>
      <c r="U45" s="518"/>
      <c r="V45" s="338"/>
      <c r="W45" s="338"/>
      <c r="X45" s="338"/>
      <c r="Y45" s="338"/>
      <c r="Z45" s="338"/>
      <c r="AA45" s="321"/>
      <c r="AB45" s="338"/>
      <c r="AC45" s="518"/>
      <c r="AD45" s="650"/>
      <c r="AE45" s="338" t="s">
        <v>195</v>
      </c>
      <c r="AF45" s="2576"/>
      <c r="AG45" s="2577"/>
      <c r="AH45" s="321"/>
      <c r="AI45" s="704"/>
      <c r="AJ45" s="2519"/>
      <c r="AK45" s="354"/>
      <c r="AL45" s="740"/>
      <c r="AM45" s="763"/>
    </row>
    <row r="46" spans="1:39" ht="15" customHeight="1">
      <c r="A46" s="497"/>
      <c r="B46" s="284" t="s">
        <v>51</v>
      </c>
      <c r="C46" s="286"/>
      <c r="D46" s="334">
        <f>D22-D43</f>
        <v>-534.19999999999982</v>
      </c>
      <c r="E46" s="581"/>
      <c r="F46" s="334">
        <f>F22-F43</f>
        <v>0</v>
      </c>
      <c r="G46" s="581"/>
      <c r="H46" s="334">
        <f>H22-H43</f>
        <v>0</v>
      </c>
      <c r="I46" s="581"/>
      <c r="J46" s="334">
        <f>J22-J43</f>
        <v>0</v>
      </c>
      <c r="K46" s="581"/>
      <c r="L46" s="334">
        <f>L22-L43</f>
        <v>0</v>
      </c>
      <c r="M46" s="581"/>
      <c r="N46" s="334">
        <f>N22-N43</f>
        <v>0</v>
      </c>
      <c r="O46" s="581"/>
      <c r="P46" s="334">
        <f>P22-P43</f>
        <v>0</v>
      </c>
      <c r="Q46" s="581"/>
      <c r="R46" s="334">
        <f>R22-R43</f>
        <v>0</v>
      </c>
      <c r="S46" s="581"/>
      <c r="T46" s="334">
        <f>T22-T43</f>
        <v>0</v>
      </c>
      <c r="U46" s="581"/>
      <c r="V46" s="334">
        <f>V22-V43</f>
        <v>0</v>
      </c>
      <c r="W46" s="334"/>
      <c r="X46" s="334">
        <f>X22-X43</f>
        <v>0</v>
      </c>
      <c r="Y46" s="334"/>
      <c r="Z46" s="334">
        <f>Z22-Z43</f>
        <v>0</v>
      </c>
      <c r="AA46" s="353"/>
      <c r="AB46" s="334">
        <f>AB22-AB43</f>
        <v>0</v>
      </c>
      <c r="AC46" s="581"/>
      <c r="AD46" s="659"/>
      <c r="AE46" s="334">
        <f>ROUND(SUM(AE22-AE43),1)</f>
        <v>-534.20000000000005</v>
      </c>
      <c r="AF46" s="353"/>
      <c r="AG46" s="1012"/>
      <c r="AH46" s="334">
        <f>ROUND(SUM(AH22-AH43),1)</f>
        <v>-121.2</v>
      </c>
      <c r="AI46" s="714"/>
      <c r="AJ46" s="353"/>
      <c r="AK46" s="715">
        <f>ROUND(SUM(AE46-AH46),1)</f>
        <v>-413</v>
      </c>
      <c r="AL46" s="584"/>
      <c r="AM46" s="764">
        <f>ROUND(SUM(-(AE46-AH46)/AH46),3)</f>
        <v>-3.4079999999999999</v>
      </c>
    </row>
    <row r="47" spans="1:39" ht="15" customHeight="1">
      <c r="A47" s="497"/>
      <c r="B47" s="286"/>
      <c r="C47" s="286"/>
      <c r="D47" s="524"/>
      <c r="E47" s="518"/>
      <c r="F47" s="370"/>
      <c r="G47" s="518"/>
      <c r="H47" s="370"/>
      <c r="I47" s="518"/>
      <c r="J47" s="370"/>
      <c r="K47" s="518"/>
      <c r="L47" s="370"/>
      <c r="M47" s="518"/>
      <c r="N47" s="370"/>
      <c r="O47" s="518"/>
      <c r="P47" s="370"/>
      <c r="Q47" s="518"/>
      <c r="R47" s="370"/>
      <c r="S47" s="518"/>
      <c r="T47" s="370"/>
      <c r="U47" s="518"/>
      <c r="V47" s="370"/>
      <c r="W47" s="338"/>
      <c r="X47" s="370"/>
      <c r="Y47" s="338"/>
      <c r="Z47" s="370"/>
      <c r="AA47" s="321"/>
      <c r="AB47" s="370"/>
      <c r="AC47" s="518"/>
      <c r="AD47" s="650"/>
      <c r="AE47" s="370"/>
      <c r="AF47" s="321"/>
      <c r="AG47" s="327"/>
      <c r="AH47" s="370"/>
      <c r="AI47" s="704"/>
      <c r="AJ47" s="321"/>
      <c r="AK47" s="354"/>
      <c r="AL47" s="740"/>
      <c r="AM47" s="763"/>
    </row>
    <row r="48" spans="1:39" ht="15" customHeight="1">
      <c r="A48" s="497"/>
      <c r="B48" s="284" t="s">
        <v>52</v>
      </c>
      <c r="C48" s="286"/>
      <c r="D48" s="518"/>
      <c r="E48" s="518"/>
      <c r="F48" s="338"/>
      <c r="G48" s="518"/>
      <c r="H48" s="338"/>
      <c r="I48" s="518"/>
      <c r="J48" s="338"/>
      <c r="K48" s="518"/>
      <c r="L48" s="338"/>
      <c r="M48" s="518"/>
      <c r="N48" s="338"/>
      <c r="O48" s="518"/>
      <c r="P48" s="338"/>
      <c r="Q48" s="518"/>
      <c r="R48" s="338"/>
      <c r="S48" s="518"/>
      <c r="T48" s="338"/>
      <c r="U48" s="518"/>
      <c r="V48" s="338"/>
      <c r="W48" s="338"/>
      <c r="X48" s="338"/>
      <c r="Y48" s="338"/>
      <c r="Z48" s="338"/>
      <c r="AA48" s="321"/>
      <c r="AB48" s="338"/>
      <c r="AC48" s="518"/>
      <c r="AD48" s="650"/>
      <c r="AE48" s="338"/>
      <c r="AF48" s="321"/>
      <c r="AG48" s="327"/>
      <c r="AH48" s="338"/>
      <c r="AI48" s="704"/>
      <c r="AJ48" s="321"/>
      <c r="AK48" s="354"/>
      <c r="AL48" s="740"/>
      <c r="AM48" s="763"/>
    </row>
    <row r="49" spans="1:52" ht="15" customHeight="1">
      <c r="A49" s="497"/>
      <c r="B49" s="286" t="s">
        <v>229</v>
      </c>
      <c r="C49" s="286"/>
      <c r="D49" s="527">
        <v>0</v>
      </c>
      <c r="E49" s="518"/>
      <c r="F49" s="527"/>
      <c r="G49" s="518"/>
      <c r="H49" s="527"/>
      <c r="I49" s="518"/>
      <c r="J49" s="527"/>
      <c r="K49" s="518"/>
      <c r="L49" s="527"/>
      <c r="M49" s="518"/>
      <c r="N49" s="527"/>
      <c r="O49" s="518"/>
      <c r="P49" s="527"/>
      <c r="Q49" s="528"/>
      <c r="R49" s="527"/>
      <c r="S49" s="518"/>
      <c r="T49" s="527"/>
      <c r="U49" s="518"/>
      <c r="V49" s="527"/>
      <c r="W49" s="338"/>
      <c r="X49" s="354"/>
      <c r="Y49" s="338"/>
      <c r="Z49" s="527"/>
      <c r="AA49" s="767"/>
      <c r="AB49" s="527">
        <v>0</v>
      </c>
      <c r="AC49" s="518"/>
      <c r="AD49" s="650"/>
      <c r="AE49" s="338">
        <f>ROUND(SUM(D49:AB49),1)</f>
        <v>0</v>
      </c>
      <c r="AF49" s="331"/>
      <c r="AG49" s="327"/>
      <c r="AH49" s="527">
        <v>0</v>
      </c>
      <c r="AI49" s="704"/>
      <c r="AJ49" s="321"/>
      <c r="AK49" s="2514">
        <f>ROUND(SUM(+AE49-AH49),1)</f>
        <v>0</v>
      </c>
      <c r="AL49" s="1454"/>
      <c r="AM49" s="45">
        <f>ROUND(IF(AH49=0,0,AK49/(AH49)),3)</f>
        <v>0</v>
      </c>
    </row>
    <row r="50" spans="1:52" ht="15" customHeight="1">
      <c r="A50" s="497"/>
      <c r="B50" s="286" t="s">
        <v>230</v>
      </c>
      <c r="C50" s="286"/>
      <c r="D50" s="354">
        <v>-183.7</v>
      </c>
      <c r="E50" s="518"/>
      <c r="F50" s="346"/>
      <c r="G50" s="518"/>
      <c r="H50" s="465"/>
      <c r="I50" s="518"/>
      <c r="J50" s="465"/>
      <c r="K50" s="518"/>
      <c r="L50" s="465"/>
      <c r="M50" s="518"/>
      <c r="N50" s="465"/>
      <c r="O50" s="518"/>
      <c r="P50" s="2521"/>
      <c r="Q50" s="518"/>
      <c r="R50" s="346"/>
      <c r="S50" s="518"/>
      <c r="T50" s="527"/>
      <c r="U50" s="518"/>
      <c r="V50" s="354"/>
      <c r="W50" s="338"/>
      <c r="X50" s="354"/>
      <c r="Y50" s="338"/>
      <c r="Z50" s="354"/>
      <c r="AA50" s="355"/>
      <c r="AB50" s="343">
        <v>10.3</v>
      </c>
      <c r="AC50" s="518"/>
      <c r="AD50" s="650"/>
      <c r="AE50" s="338">
        <f>ROUND(SUM(D50:AB50),1)</f>
        <v>-173.4</v>
      </c>
      <c r="AF50" s="321"/>
      <c r="AG50" s="327"/>
      <c r="AH50" s="338">
        <v>-56.4</v>
      </c>
      <c r="AI50" s="704"/>
      <c r="AJ50" s="321"/>
      <c r="AK50" s="1454">
        <f>ROUND(SUM(+AE50-AH50)*-1,1)</f>
        <v>117</v>
      </c>
      <c r="AL50" s="1454"/>
      <c r="AM50" s="2515">
        <f>ROUND(-SUM(+AK50/AH50),3)</f>
        <v>2.0739999999999998</v>
      </c>
    </row>
    <row r="51" spans="1:52" ht="15" customHeight="1">
      <c r="A51" s="497"/>
      <c r="B51" s="286"/>
      <c r="C51" s="286"/>
      <c r="D51" s="524"/>
      <c r="E51" s="518"/>
      <c r="F51" s="370"/>
      <c r="G51" s="518"/>
      <c r="H51" s="370"/>
      <c r="I51" s="518"/>
      <c r="J51" s="370"/>
      <c r="K51" s="518"/>
      <c r="L51" s="370"/>
      <c r="M51" s="518"/>
      <c r="N51" s="370"/>
      <c r="O51" s="518"/>
      <c r="P51" s="370"/>
      <c r="Q51" s="518"/>
      <c r="R51" s="370"/>
      <c r="S51" s="518"/>
      <c r="T51" s="370"/>
      <c r="U51" s="518"/>
      <c r="V51" s="370"/>
      <c r="W51" s="338"/>
      <c r="X51" s="370"/>
      <c r="Y51" s="338"/>
      <c r="Z51" s="370"/>
      <c r="AA51" s="321"/>
      <c r="AB51" s="338"/>
      <c r="AC51" s="518"/>
      <c r="AD51" s="650"/>
      <c r="AE51" s="370"/>
      <c r="AF51" s="321"/>
      <c r="AG51" s="327"/>
      <c r="AH51" s="370"/>
      <c r="AI51" s="704"/>
      <c r="AJ51" s="321"/>
      <c r="AK51" s="2516"/>
      <c r="AL51" s="740"/>
      <c r="AM51" s="2517"/>
    </row>
    <row r="52" spans="1:52" ht="15" customHeight="1">
      <c r="A52" s="497"/>
      <c r="B52" s="284" t="s">
        <v>58</v>
      </c>
      <c r="C52" s="286"/>
      <c r="D52" s="334">
        <f>ROUND(SUM(D49:D51),1)</f>
        <v>-183.7</v>
      </c>
      <c r="E52" s="581"/>
      <c r="F52" s="334">
        <f>ROUND(SUM(F49:F51),1)</f>
        <v>0</v>
      </c>
      <c r="G52" s="581"/>
      <c r="H52" s="334">
        <f>ROUND(SUM(H49:H51),1)</f>
        <v>0</v>
      </c>
      <c r="I52" s="581"/>
      <c r="J52" s="334">
        <f>ROUND(SUM(J49:J51),1)</f>
        <v>0</v>
      </c>
      <c r="K52" s="581"/>
      <c r="L52" s="334">
        <f>ROUND(SUM(L49:L51),1)</f>
        <v>0</v>
      </c>
      <c r="M52" s="581"/>
      <c r="N52" s="334">
        <f>ROUND(SUM(N49:N51),1)</f>
        <v>0</v>
      </c>
      <c r="O52" s="581"/>
      <c r="P52" s="334">
        <f>ROUND(SUM(P49:P51),1)</f>
        <v>0</v>
      </c>
      <c r="Q52" s="581"/>
      <c r="R52" s="334">
        <f>ROUND(SUM(R49:R51),1)</f>
        <v>0</v>
      </c>
      <c r="S52" s="581"/>
      <c r="T52" s="334">
        <f>ROUND(SUM(T49:T51),1)</f>
        <v>0</v>
      </c>
      <c r="U52" s="581"/>
      <c r="V52" s="334">
        <f>ROUND(SUM(V49:V51),1)</f>
        <v>0</v>
      </c>
      <c r="W52" s="334"/>
      <c r="X52" s="334">
        <f>ROUND(SUM(X49:X51),1)</f>
        <v>0</v>
      </c>
      <c r="Y52" s="334"/>
      <c r="Z52" s="334">
        <f>ROUND(SUM(Z49:Z51),1)</f>
        <v>0</v>
      </c>
      <c r="AA52" s="353"/>
      <c r="AB52" s="334">
        <f>ROUND(SUM(AB49:AB51),1)</f>
        <v>10.3</v>
      </c>
      <c r="AC52" s="581"/>
      <c r="AD52" s="659"/>
      <c r="AE52" s="334">
        <f>ROUND(SUM(AE49:AE51),1)</f>
        <v>-173.4</v>
      </c>
      <c r="AF52" s="353"/>
      <c r="AG52" s="1012"/>
      <c r="AH52" s="334">
        <f>ROUND(SUM(AH49:AH50),1)</f>
        <v>-56.4</v>
      </c>
      <c r="AI52" s="714"/>
      <c r="AJ52" s="353"/>
      <c r="AK52" s="715">
        <f>ROUND(SUM(AE52-AH52),1)</f>
        <v>-117</v>
      </c>
      <c r="AL52" s="716"/>
      <c r="AM52" s="768">
        <f>ROUND(SUM((AE52-AH52)/AH52*-1),3)</f>
        <v>-2.0739999999999998</v>
      </c>
    </row>
    <row r="53" spans="1:52" ht="15" customHeight="1">
      <c r="A53" s="497"/>
      <c r="B53" s="286"/>
      <c r="C53" s="286"/>
      <c r="D53" s="524"/>
      <c r="E53" s="518"/>
      <c r="F53" s="524"/>
      <c r="G53" s="518"/>
      <c r="H53" s="524"/>
      <c r="I53" s="518"/>
      <c r="J53" s="524"/>
      <c r="K53" s="518"/>
      <c r="L53" s="524"/>
      <c r="M53" s="518"/>
      <c r="N53" s="524"/>
      <c r="O53" s="518"/>
      <c r="P53" s="524"/>
      <c r="Q53" s="518"/>
      <c r="R53" s="524"/>
      <c r="S53" s="518"/>
      <c r="T53" s="524"/>
      <c r="U53" s="518"/>
      <c r="V53" s="370"/>
      <c r="W53" s="338"/>
      <c r="X53" s="370"/>
      <c r="Y53" s="338"/>
      <c r="Z53" s="370"/>
      <c r="AA53" s="321"/>
      <c r="AB53" s="463"/>
      <c r="AC53" s="518"/>
      <c r="AD53" s="650"/>
      <c r="AE53" s="370"/>
      <c r="AF53" s="321"/>
      <c r="AG53" s="327"/>
      <c r="AH53" s="370"/>
      <c r="AI53" s="704"/>
      <c r="AJ53" s="321"/>
      <c r="AK53" s="354"/>
      <c r="AL53" s="740"/>
      <c r="AM53" s="763"/>
    </row>
    <row r="54" spans="1:52" ht="15" customHeight="1">
      <c r="A54" s="497"/>
      <c r="B54" s="284" t="s">
        <v>203</v>
      </c>
      <c r="C54" s="286"/>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328"/>
      <c r="AB54" s="285"/>
      <c r="AC54" s="518"/>
      <c r="AD54" s="650"/>
      <c r="AE54" s="518"/>
      <c r="AF54" s="328"/>
      <c r="AG54" s="741"/>
      <c r="AH54" s="518"/>
      <c r="AI54" s="742"/>
      <c r="AJ54" s="292"/>
      <c r="AK54" s="740"/>
      <c r="AL54" s="740"/>
      <c r="AM54" s="763"/>
    </row>
    <row r="55" spans="1:52" ht="15" customHeight="1">
      <c r="A55" s="497"/>
      <c r="B55" s="284" t="s">
        <v>204</v>
      </c>
      <c r="C55" s="286"/>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328"/>
      <c r="AB55" s="518"/>
      <c r="AC55" s="518"/>
      <c r="AD55" s="650"/>
      <c r="AE55" s="518"/>
      <c r="AF55" s="328"/>
      <c r="AG55" s="741"/>
      <c r="AH55" s="518"/>
      <c r="AI55" s="742"/>
      <c r="AJ55" s="292"/>
      <c r="AK55" s="740"/>
      <c r="AL55" s="740"/>
      <c r="AM55" s="763"/>
    </row>
    <row r="56" spans="1:52" ht="15" customHeight="1" thickBot="1">
      <c r="A56" s="497"/>
      <c r="B56" s="284" t="s">
        <v>205</v>
      </c>
      <c r="C56" s="286"/>
      <c r="D56" s="691">
        <f>ROUND(SUM(D46+D52),1)</f>
        <v>-717.9</v>
      </c>
      <c r="E56" s="376"/>
      <c r="F56" s="691">
        <f>ROUND(SUM(F46+F52),1)</f>
        <v>0</v>
      </c>
      <c r="G56" s="376"/>
      <c r="H56" s="691">
        <f>ROUND(SUM(H46+H52),1)</f>
        <v>0</v>
      </c>
      <c r="I56" s="376"/>
      <c r="J56" s="691">
        <f>ROUND(SUM(J46+J52),1)</f>
        <v>0</v>
      </c>
      <c r="K56" s="376"/>
      <c r="L56" s="691">
        <f>ROUND(SUM(L46+L52),1)</f>
        <v>0</v>
      </c>
      <c r="M56" s="376"/>
      <c r="N56" s="691">
        <f>ROUND(SUM(N46+N52),1)</f>
        <v>0</v>
      </c>
      <c r="O56" s="376"/>
      <c r="P56" s="691">
        <f>ROUND(SUM(P46+P52),1)</f>
        <v>0</v>
      </c>
      <c r="Q56" s="376"/>
      <c r="R56" s="691">
        <f>ROUND(SUM(R46+R52),1)</f>
        <v>0</v>
      </c>
      <c r="S56" s="376"/>
      <c r="T56" s="691">
        <f>ROUND(SUM(T46+T52),1)</f>
        <v>0</v>
      </c>
      <c r="U56" s="376"/>
      <c r="V56" s="691">
        <f>ROUND(SUM(V46+V52),1)</f>
        <v>0</v>
      </c>
      <c r="W56" s="376"/>
      <c r="X56" s="691">
        <f>ROUND(SUM(X46+X52),1)</f>
        <v>0</v>
      </c>
      <c r="Y56" s="376"/>
      <c r="Z56" s="691">
        <f>ROUND(SUM(Z46+Z52),1)</f>
        <v>0</v>
      </c>
      <c r="AA56" s="600"/>
      <c r="AB56" s="691">
        <f>ROUND(SUM(AB46+AB52),1)</f>
        <v>10.3</v>
      </c>
      <c r="AC56" s="376"/>
      <c r="AD56" s="377"/>
      <c r="AE56" s="691">
        <f>ROUND(SUM(AE46+AE52),1)</f>
        <v>-707.6</v>
      </c>
      <c r="AF56" s="600"/>
      <c r="AG56" s="752"/>
      <c r="AH56" s="691">
        <f>ROUND(SUM(AH46+AH52),1)</f>
        <v>-177.6</v>
      </c>
      <c r="AI56" s="700"/>
      <c r="AJ56" s="600"/>
      <c r="AK56" s="769">
        <f>ROUND(SUM(AE56-AH56),1)</f>
        <v>-530</v>
      </c>
      <c r="AL56" s="584"/>
      <c r="AM56" s="2511">
        <f>ROUND(SUM(-(AE56-AH56)/AH56),3)</f>
        <v>-2.984</v>
      </c>
    </row>
    <row r="57" spans="1:52" ht="15" customHeight="1" thickTop="1">
      <c r="A57" s="497"/>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85"/>
      <c r="AD57" s="292"/>
      <c r="AE57" s="292"/>
      <c r="AF57" s="292"/>
      <c r="AG57" s="292"/>
      <c r="AH57" s="292"/>
      <c r="AI57" s="292"/>
      <c r="AJ57" s="292"/>
      <c r="AK57" s="770"/>
      <c r="AL57" s="740"/>
      <c r="AM57" s="763" t="s">
        <v>21</v>
      </c>
    </row>
    <row r="58" spans="1:52" ht="15" customHeight="1">
      <c r="B58" s="285"/>
      <c r="C58" s="285"/>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728"/>
      <c r="AB58" s="328"/>
      <c r="AC58" s="694"/>
      <c r="AD58" s="694"/>
      <c r="AE58" s="694"/>
      <c r="AF58" s="694"/>
      <c r="AG58" s="694"/>
      <c r="AH58" s="694"/>
      <c r="AI58" s="694"/>
      <c r="AJ58" s="694"/>
      <c r="AK58" s="694"/>
      <c r="AL58" s="694"/>
      <c r="AM58" s="687"/>
      <c r="AN58" s="755"/>
      <c r="AO58" s="755"/>
      <c r="AP58" s="755"/>
      <c r="AQ58" s="755"/>
      <c r="AR58" s="755"/>
      <c r="AS58" s="755"/>
      <c r="AT58" s="755"/>
      <c r="AU58" s="755"/>
      <c r="AV58" s="755"/>
      <c r="AW58" s="755"/>
      <c r="AX58" s="755"/>
      <c r="AY58" s="755"/>
      <c r="AZ58" s="755"/>
    </row>
    <row r="59" spans="1:52" ht="15" customHeight="1">
      <c r="B59" s="285" t="s">
        <v>231</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687"/>
    </row>
    <row r="60" spans="1:52" ht="15" customHeight="1">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92"/>
      <c r="AC60" s="285"/>
      <c r="AD60" s="285"/>
      <c r="AE60" s="285" t="s">
        <v>232</v>
      </c>
      <c r="AF60" s="285"/>
      <c r="AG60" s="285"/>
      <c r="AH60" s="285"/>
      <c r="AI60" s="285"/>
      <c r="AJ60" s="285"/>
      <c r="AK60" s="285"/>
      <c r="AL60" s="285"/>
      <c r="AM60" s="687"/>
    </row>
    <row r="61" spans="1:52" ht="15" customHeight="1">
      <c r="B61" s="285"/>
      <c r="AB61" s="771"/>
    </row>
    <row r="62" spans="1:52" ht="15" customHeight="1">
      <c r="B62" s="285"/>
      <c r="AB62" s="757"/>
    </row>
    <row r="63" spans="1:52" ht="15" customHeight="1"/>
    <row r="64" spans="1:5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1">
    <mergeCell ref="AG9:AK9"/>
  </mergeCells>
  <pageMargins left="0.25" right="0.25" top="0.5" bottom="0.25" header="0" footer="0.25"/>
  <pageSetup scale="44" orientation="landscape" r:id="rId1"/>
  <headerFooter scaleWithDoc="0" alignWithMargins="0">
    <oddFooter>&amp;C&amp;8 18</oddFooter>
  </headerFooter>
  <ignoredErrors>
    <ignoredError sqref="AM49 AM41 AM15:AM18" unlockedFormula="1"/>
  </ignoredErrors>
</worksheet>
</file>

<file path=xl/worksheets/sheet19.xml><?xml version="1.0" encoding="utf-8"?>
<worksheet xmlns="http://schemas.openxmlformats.org/spreadsheetml/2006/main" xmlns:r="http://schemas.openxmlformats.org/officeDocument/2006/relationships">
  <sheetPr transitionEntry="1" codeName="Sheet6">
    <pageSetUpPr fitToPage="1"/>
  </sheetPr>
  <dimension ref="A1:AW68"/>
  <sheetViews>
    <sheetView showGridLines="0" showOutlineSymbols="0" zoomScale="70" zoomScaleNormal="70" workbookViewId="0"/>
  </sheetViews>
  <sheetFormatPr defaultColWidth="9.6640625" defaultRowHeight="12.75"/>
  <cols>
    <col min="1" max="1" width="39.5546875" style="2269" customWidth="1"/>
    <col min="2" max="2" width="3.44140625" style="2269" bestFit="1" customWidth="1"/>
    <col min="3" max="3" width="7.6640625" style="2269" customWidth="1"/>
    <col min="4" max="4" width="1.6640625" style="2269" customWidth="1"/>
    <col min="5" max="5" width="7.6640625" style="2269" customWidth="1"/>
    <col min="6" max="6" width="1.6640625" style="2269" customWidth="1"/>
    <col min="7" max="7" width="8.6640625" style="2269" bestFit="1" customWidth="1"/>
    <col min="8" max="8" width="1.6640625" style="2269" customWidth="1"/>
    <col min="9" max="9" width="7.6640625" style="2269" customWidth="1"/>
    <col min="10" max="10" width="1.6640625" style="2269" customWidth="1"/>
    <col min="11" max="11" width="8.6640625" style="2269" customWidth="1"/>
    <col min="12" max="12" width="1.6640625" style="2269" customWidth="1"/>
    <col min="13" max="13" width="11.6640625" style="2269" customWidth="1"/>
    <col min="14" max="14" width="1.6640625" style="2269" customWidth="1"/>
    <col min="15" max="15" width="9.6640625" style="2269" customWidth="1"/>
    <col min="16" max="16" width="1.6640625" style="2269" customWidth="1"/>
    <col min="17" max="17" width="10.6640625" style="2269" customWidth="1"/>
    <col min="18" max="18" width="1.6640625" style="2269" customWidth="1"/>
    <col min="19" max="19" width="10.6640625" style="2269" customWidth="1"/>
    <col min="20" max="20" width="1.6640625" style="2269" customWidth="1"/>
    <col min="21" max="21" width="9.6640625" style="2269" customWidth="1"/>
    <col min="22" max="22" width="1.6640625" style="2269" customWidth="1"/>
    <col min="23" max="23" width="9.6640625" style="2269" customWidth="1"/>
    <col min="24" max="24" width="1.6640625" style="2269" customWidth="1"/>
    <col min="25" max="25" width="7.6640625" style="2269" customWidth="1"/>
    <col min="26" max="27" width="1.6640625" style="2269" customWidth="1"/>
    <col min="28" max="28" width="9.6640625" style="2269" customWidth="1"/>
    <col min="29" max="30" width="1.6640625" style="2269" customWidth="1"/>
    <col min="31" max="31" width="9.6640625" style="2269" customWidth="1"/>
    <col min="32" max="32" width="1.6640625" style="2269" customWidth="1"/>
    <col min="33" max="16384" width="9.6640625" style="2269"/>
  </cols>
  <sheetData>
    <row r="1" spans="1:49" s="2915" customFormat="1" ht="15">
      <c r="A1" s="1720" t="s">
        <v>1805</v>
      </c>
    </row>
    <row r="2" spans="1:49" ht="15.95" customHeight="1">
      <c r="A2" s="2268"/>
      <c r="B2" s="2268"/>
      <c r="C2" s="2268"/>
      <c r="D2" s="2268"/>
      <c r="E2" s="2268"/>
      <c r="F2" s="2268"/>
      <c r="G2" s="2268"/>
      <c r="H2" s="2268"/>
      <c r="I2" s="2268"/>
      <c r="J2" s="2268"/>
      <c r="K2" s="2268"/>
      <c r="L2" s="2268"/>
      <c r="M2" s="2268"/>
      <c r="N2" s="2268"/>
      <c r="O2" s="2268"/>
      <c r="P2" s="2268"/>
      <c r="Q2" s="2268"/>
      <c r="R2" s="2268"/>
      <c r="S2" s="2268"/>
      <c r="T2" s="2268"/>
      <c r="U2" s="2268"/>
      <c r="V2" s="2268"/>
      <c r="W2" s="2268"/>
      <c r="X2" s="2268"/>
      <c r="Y2" s="2268"/>
      <c r="Z2" s="2268"/>
      <c r="AA2" s="2268"/>
      <c r="AB2" s="2268"/>
      <c r="AC2" s="2268"/>
      <c r="AD2" s="2268"/>
      <c r="AE2" s="2268"/>
      <c r="AF2" s="2268"/>
    </row>
    <row r="3" spans="1:49" ht="18">
      <c r="A3" s="1837" t="s">
        <v>0</v>
      </c>
      <c r="B3" s="1836"/>
      <c r="C3" s="1836"/>
      <c r="D3" s="1836"/>
      <c r="E3" s="1836"/>
      <c r="F3" s="1836"/>
      <c r="G3" s="1836"/>
      <c r="H3" s="1836"/>
      <c r="I3" s="1840"/>
      <c r="J3" s="1836"/>
      <c r="K3" s="2315"/>
      <c r="L3" s="2315"/>
      <c r="M3" s="2315"/>
      <c r="N3" s="2316"/>
      <c r="O3" s="2316"/>
      <c r="P3" s="1836"/>
      <c r="Q3" s="1836"/>
      <c r="R3" s="1836"/>
      <c r="S3" s="1836"/>
      <c r="T3" s="1836"/>
      <c r="U3" s="1836"/>
      <c r="V3" s="1836"/>
      <c r="W3" s="1836"/>
      <c r="X3" s="1836"/>
      <c r="Y3" s="1836"/>
      <c r="Z3" s="1836"/>
      <c r="AA3" s="1836"/>
      <c r="AB3" s="1836"/>
      <c r="AC3" s="1835"/>
      <c r="AD3" s="1835"/>
      <c r="AE3" s="1835"/>
      <c r="AF3" s="1835"/>
    </row>
    <row r="4" spans="1:49" ht="18">
      <c r="A4" s="1837" t="s">
        <v>1708</v>
      </c>
      <c r="B4" s="1836"/>
      <c r="C4" s="1836"/>
      <c r="D4" s="1836"/>
      <c r="E4" s="1836"/>
      <c r="F4" s="1836"/>
      <c r="G4" s="1836"/>
      <c r="H4" s="1836"/>
      <c r="I4" s="1836"/>
      <c r="J4" s="1836"/>
      <c r="K4" s="2315"/>
      <c r="L4" s="2315"/>
      <c r="M4" s="2268"/>
      <c r="N4" s="2316"/>
      <c r="O4" s="2316"/>
      <c r="P4" s="1836"/>
      <c r="Q4" s="1836"/>
      <c r="R4" s="1836"/>
      <c r="S4" s="1836"/>
      <c r="T4" s="1836"/>
      <c r="U4" s="1836"/>
      <c r="V4" s="1836"/>
      <c r="W4" s="1836"/>
      <c r="X4" s="1836"/>
      <c r="Y4" s="1836"/>
      <c r="Z4" s="1836"/>
      <c r="AA4" s="1836"/>
      <c r="AB4" s="2271"/>
      <c r="AC4" s="2271" t="s">
        <v>207</v>
      </c>
      <c r="AD4" s="2317"/>
      <c r="AE4" s="2271"/>
      <c r="AF4" s="1835"/>
    </row>
    <row r="5" spans="1:49" ht="18">
      <c r="A5" s="1837" t="s">
        <v>1672</v>
      </c>
      <c r="B5" s="1836"/>
      <c r="C5" s="1836"/>
      <c r="D5" s="1836"/>
      <c r="E5" s="1836"/>
      <c r="F5" s="1836"/>
      <c r="G5" s="1836"/>
      <c r="H5" s="1836"/>
      <c r="I5" s="1836"/>
      <c r="J5" s="1836"/>
      <c r="K5" s="2315"/>
      <c r="L5" s="2315"/>
      <c r="M5" s="2316"/>
      <c r="N5" s="2316"/>
      <c r="O5" s="2316"/>
      <c r="P5" s="1836"/>
      <c r="Q5" s="1836"/>
      <c r="R5" s="1836"/>
      <c r="S5" s="1836"/>
      <c r="T5" s="1836"/>
      <c r="U5" s="1836"/>
      <c r="V5" s="1836"/>
      <c r="W5" s="1836"/>
      <c r="X5" s="1836"/>
      <c r="Y5" s="1836"/>
      <c r="Z5" s="1836"/>
      <c r="AA5" s="1836"/>
      <c r="AB5" s="2273"/>
      <c r="AC5" s="2271" t="s">
        <v>1707</v>
      </c>
      <c r="AD5" s="2317"/>
      <c r="AE5" s="2271"/>
      <c r="AF5" s="1835"/>
    </row>
    <row r="6" spans="1:49" ht="18">
      <c r="A6" s="1834" t="s">
        <v>1553</v>
      </c>
      <c r="B6" s="1836"/>
      <c r="C6" s="1836"/>
      <c r="D6" s="1836"/>
      <c r="E6" s="1836"/>
      <c r="F6" s="1836"/>
      <c r="G6" s="1836"/>
      <c r="H6" s="1836"/>
      <c r="I6" s="1836"/>
      <c r="J6" s="1836"/>
      <c r="K6" s="2315"/>
      <c r="L6" s="2315"/>
      <c r="M6" s="2316"/>
      <c r="N6" s="2316"/>
      <c r="O6" s="2316"/>
      <c r="P6" s="1836"/>
      <c r="Q6" s="1836"/>
      <c r="R6" s="1836"/>
      <c r="S6" s="1836"/>
      <c r="T6" s="1836"/>
      <c r="U6" s="1836"/>
      <c r="V6" s="1836"/>
      <c r="W6" s="1836"/>
      <c r="X6" s="1836"/>
      <c r="Y6" s="1836"/>
      <c r="Z6" s="1836"/>
      <c r="AA6" s="1836"/>
      <c r="AB6" s="2272"/>
      <c r="AC6" s="2317"/>
      <c r="AD6" s="2317"/>
      <c r="AE6" s="1835"/>
      <c r="AF6" s="1835"/>
    </row>
    <row r="7" spans="1:49" ht="15.95" customHeight="1">
      <c r="A7" s="1834" t="s">
        <v>1590</v>
      </c>
      <c r="B7" s="1836"/>
      <c r="C7" s="1836"/>
      <c r="D7" s="1836"/>
      <c r="E7" s="1836"/>
      <c r="F7" s="1836"/>
      <c r="G7" s="1836"/>
      <c r="H7" s="1836"/>
      <c r="I7" s="1836"/>
      <c r="J7" s="1836"/>
      <c r="K7" s="1836"/>
      <c r="L7" s="1836"/>
      <c r="M7" s="1836"/>
      <c r="N7" s="1836"/>
      <c r="O7" s="1836"/>
      <c r="P7" s="1836"/>
      <c r="Q7" s="1836"/>
      <c r="R7" s="1836"/>
      <c r="S7" s="1836"/>
      <c r="T7" s="1836"/>
      <c r="U7" s="1836"/>
      <c r="V7" s="1836"/>
      <c r="W7" s="1836"/>
      <c r="X7" s="1836"/>
      <c r="Y7" s="1836"/>
      <c r="Z7" s="1836"/>
      <c r="AA7" s="1836"/>
      <c r="AB7" s="2272"/>
      <c r="AC7" s="2317"/>
      <c r="AD7" s="2317"/>
      <c r="AE7" s="1835"/>
      <c r="AF7" s="1835"/>
    </row>
    <row r="8" spans="1:49" ht="15.75">
      <c r="A8" s="1836"/>
      <c r="B8" s="1836"/>
      <c r="C8" s="1836"/>
      <c r="D8" s="1836"/>
      <c r="E8" s="1836"/>
      <c r="F8" s="1836"/>
      <c r="G8" s="1836"/>
      <c r="H8" s="1836"/>
      <c r="I8" s="1836"/>
      <c r="J8" s="1836"/>
      <c r="K8" s="1836"/>
      <c r="L8" s="1836"/>
      <c r="M8" s="1836"/>
      <c r="N8" s="1836"/>
      <c r="O8" s="1836"/>
      <c r="P8" s="1836"/>
      <c r="Q8" s="1836"/>
      <c r="R8" s="1836"/>
      <c r="S8" s="1836"/>
      <c r="T8" s="1836"/>
      <c r="U8" s="1836"/>
      <c r="V8" s="1836"/>
      <c r="W8" s="1836"/>
      <c r="X8" s="1836"/>
      <c r="Y8" s="1836"/>
      <c r="Z8" s="1836"/>
      <c r="AA8" s="1836"/>
      <c r="AB8" s="2271"/>
      <c r="AC8" s="2317"/>
      <c r="AD8" s="2317"/>
      <c r="AE8" s="1835"/>
      <c r="AF8" s="1835"/>
    </row>
    <row r="9" spans="1:49" ht="12" customHeight="1">
      <c r="A9" s="1840"/>
      <c r="B9" s="1840"/>
      <c r="C9" s="1840"/>
      <c r="D9" s="1840"/>
      <c r="E9" s="1840"/>
      <c r="F9" s="1840"/>
      <c r="G9" s="1840"/>
      <c r="H9" s="1840"/>
      <c r="I9" s="1840"/>
      <c r="J9" s="1840"/>
      <c r="K9" s="1840"/>
      <c r="L9" s="1840"/>
      <c r="M9" s="1840"/>
      <c r="N9" s="1840"/>
      <c r="O9" s="1840"/>
      <c r="P9" s="1840"/>
      <c r="Q9" s="1840"/>
      <c r="R9" s="1840"/>
      <c r="S9" s="1840"/>
      <c r="T9" s="1840"/>
      <c r="U9" s="1840"/>
      <c r="V9" s="1840"/>
      <c r="W9" s="1840"/>
      <c r="X9" s="1840"/>
      <c r="Y9" s="1840"/>
      <c r="Z9" s="1840"/>
      <c r="AA9" s="1840"/>
      <c r="AB9" s="2318"/>
      <c r="AC9" s="1720"/>
      <c r="AD9" s="1720"/>
      <c r="AE9" s="1839"/>
      <c r="AF9" s="1839"/>
    </row>
    <row r="10" spans="1:49" ht="12" customHeight="1">
      <c r="A10" s="1840"/>
      <c r="B10" s="1840"/>
      <c r="C10" s="1840"/>
      <c r="D10" s="1840"/>
      <c r="E10" s="1840"/>
      <c r="F10" s="1840"/>
      <c r="G10" s="1840"/>
      <c r="H10" s="1840"/>
      <c r="I10" s="1840"/>
      <c r="J10" s="1840"/>
      <c r="K10" s="1840"/>
      <c r="L10" s="1840"/>
      <c r="M10" s="1840"/>
      <c r="N10" s="1840"/>
      <c r="O10" s="1840"/>
      <c r="P10" s="1840"/>
      <c r="Q10" s="1840"/>
      <c r="R10" s="1840"/>
      <c r="S10" s="1840"/>
      <c r="T10" s="1840"/>
      <c r="U10" s="1840"/>
      <c r="V10" s="1840"/>
      <c r="W10" s="1840"/>
      <c r="X10" s="1840"/>
      <c r="Y10" s="1840"/>
      <c r="Z10" s="1840"/>
      <c r="AA10" s="1840"/>
      <c r="AB10" s="1839"/>
      <c r="AC10" s="1839"/>
      <c r="AD10" s="1839"/>
      <c r="AE10" s="1839"/>
      <c r="AF10" s="1839"/>
    </row>
    <row r="11" spans="1:49" ht="12" customHeight="1">
      <c r="A11" s="1840"/>
      <c r="B11" s="1840"/>
      <c r="C11" s="1840"/>
      <c r="D11" s="1840"/>
      <c r="E11" s="1840"/>
      <c r="F11" s="1840"/>
      <c r="G11" s="1840"/>
      <c r="H11" s="1840"/>
      <c r="I11" s="1840"/>
      <c r="J11" s="1840"/>
      <c r="K11" s="1840"/>
      <c r="L11" s="1840"/>
      <c r="M11" s="1840"/>
      <c r="N11" s="1840"/>
      <c r="O11" s="1840"/>
      <c r="P11" s="1840"/>
      <c r="Q11" s="1840"/>
      <c r="R11" s="1840"/>
      <c r="S11" s="1840"/>
      <c r="T11" s="1840"/>
      <c r="U11" s="1840"/>
      <c r="V11" s="1840"/>
      <c r="W11" s="1840"/>
      <c r="X11" s="1840"/>
      <c r="Y11" s="1840"/>
      <c r="Z11" s="1840"/>
      <c r="AA11" s="1840"/>
      <c r="AB11" s="1839"/>
      <c r="AC11" s="1839"/>
      <c r="AD11" s="1839"/>
      <c r="AE11" s="1839"/>
      <c r="AF11" s="1839"/>
    </row>
    <row r="12" spans="1:49" ht="15.75">
      <c r="A12" s="1840"/>
      <c r="B12" s="1840"/>
      <c r="C12" s="1840"/>
      <c r="D12" s="1840"/>
      <c r="E12" s="1840"/>
      <c r="F12" s="1840"/>
      <c r="G12" s="1840"/>
      <c r="H12" s="1840"/>
      <c r="I12" s="1840"/>
      <c r="J12" s="1840"/>
      <c r="K12" s="1840"/>
      <c r="L12" s="1840"/>
      <c r="M12" s="1840"/>
      <c r="N12" s="1840"/>
      <c r="O12" s="1840"/>
      <c r="P12" s="1840"/>
      <c r="Q12" s="1840"/>
      <c r="R12" s="1840"/>
      <c r="S12" s="1840"/>
      <c r="T12" s="1840"/>
      <c r="U12" s="1840"/>
      <c r="V12" s="1840"/>
      <c r="W12" s="1840"/>
      <c r="X12" s="1840"/>
      <c r="Y12" s="1840"/>
      <c r="Z12" s="1840"/>
      <c r="AA12" s="1840"/>
      <c r="AB12" s="2311" t="s">
        <v>1546</v>
      </c>
      <c r="AC12" s="1843"/>
      <c r="AD12" s="1843"/>
      <c r="AE12" s="2319"/>
      <c r="AF12" s="1839"/>
    </row>
    <row r="13" spans="1:49" ht="15.95" customHeight="1">
      <c r="A13" s="1840"/>
      <c r="B13" s="1840"/>
      <c r="C13" s="2927" t="s">
        <v>153</v>
      </c>
      <c r="D13" s="1840"/>
      <c r="E13" s="1840"/>
      <c r="F13" s="1840"/>
      <c r="G13" s="1840"/>
      <c r="H13" s="1840"/>
      <c r="I13" s="1840"/>
      <c r="J13" s="1840"/>
      <c r="K13" s="1840"/>
      <c r="L13" s="1840"/>
      <c r="M13" s="1840"/>
      <c r="N13" s="1840"/>
      <c r="O13" s="1840"/>
      <c r="P13" s="1840"/>
      <c r="Q13" s="1840"/>
      <c r="R13" s="1840"/>
      <c r="S13" s="1840"/>
      <c r="T13" s="1840"/>
      <c r="U13" s="2927" t="s">
        <v>1545</v>
      </c>
      <c r="V13" s="1840"/>
      <c r="W13" s="1840"/>
      <c r="X13" s="1840"/>
      <c r="Y13" s="1840"/>
      <c r="Z13" s="1840"/>
      <c r="AA13" s="1840"/>
      <c r="AB13" s="1840"/>
      <c r="AC13" s="1840"/>
      <c r="AD13" s="1840"/>
      <c r="AE13" s="1840"/>
      <c r="AF13" s="1839"/>
      <c r="AG13" s="1905"/>
      <c r="AH13" s="1905"/>
      <c r="AI13" s="1905"/>
      <c r="AJ13" s="1905"/>
      <c r="AK13" s="1905"/>
      <c r="AL13" s="1905"/>
      <c r="AM13" s="1905"/>
      <c r="AN13" s="1905"/>
      <c r="AO13" s="1905"/>
      <c r="AP13" s="1905"/>
      <c r="AQ13" s="1905"/>
      <c r="AR13" s="1905"/>
      <c r="AS13" s="1905"/>
      <c r="AT13" s="1905"/>
      <c r="AU13" s="1905"/>
      <c r="AV13" s="1905"/>
      <c r="AW13" s="1905"/>
    </row>
    <row r="14" spans="1:49" ht="15.95" customHeight="1">
      <c r="A14" s="1840"/>
      <c r="B14" s="1840"/>
      <c r="C14" s="2917" t="s">
        <v>154</v>
      </c>
      <c r="D14" s="1840" t="s">
        <v>21</v>
      </c>
      <c r="E14" s="2917" t="s">
        <v>155</v>
      </c>
      <c r="F14" s="1840"/>
      <c r="G14" s="2917" t="s">
        <v>156</v>
      </c>
      <c r="H14" s="1840"/>
      <c r="I14" s="2917" t="s">
        <v>157</v>
      </c>
      <c r="J14" s="1840"/>
      <c r="K14" s="2917" t="s">
        <v>158</v>
      </c>
      <c r="L14" s="1840"/>
      <c r="M14" s="2917" t="s">
        <v>159</v>
      </c>
      <c r="N14" s="1840"/>
      <c r="O14" s="2917" t="s">
        <v>160</v>
      </c>
      <c r="P14" s="1840"/>
      <c r="Q14" s="2917" t="s">
        <v>161</v>
      </c>
      <c r="R14" s="1840"/>
      <c r="S14" s="2917" t="s">
        <v>162</v>
      </c>
      <c r="T14" s="1840"/>
      <c r="U14" s="2917" t="s">
        <v>163</v>
      </c>
      <c r="V14" s="1840"/>
      <c r="W14" s="2917" t="s">
        <v>164</v>
      </c>
      <c r="X14" s="1840"/>
      <c r="Y14" s="2917" t="s">
        <v>235</v>
      </c>
      <c r="Z14" s="1840"/>
      <c r="AA14" s="1840"/>
      <c r="AB14" s="2928" t="s">
        <v>153</v>
      </c>
      <c r="AC14" s="1840"/>
      <c r="AD14" s="1840"/>
      <c r="AE14" s="2928" t="s">
        <v>152</v>
      </c>
      <c r="AF14" s="1839"/>
      <c r="AG14" s="1905"/>
      <c r="AH14" s="1905"/>
      <c r="AI14" s="1905"/>
      <c r="AJ14" s="1905"/>
      <c r="AK14" s="1905"/>
      <c r="AL14" s="1905"/>
      <c r="AM14" s="1905"/>
      <c r="AN14" s="1905"/>
      <c r="AO14" s="1905"/>
      <c r="AP14" s="1905"/>
      <c r="AQ14" s="1905"/>
      <c r="AR14" s="1905"/>
      <c r="AS14" s="1905"/>
      <c r="AT14" s="1905"/>
      <c r="AU14" s="1905"/>
      <c r="AV14" s="1905"/>
      <c r="AW14" s="1905"/>
    </row>
    <row r="15" spans="1:49" ht="15.75">
      <c r="A15" s="1840"/>
      <c r="B15" s="1840"/>
      <c r="C15" s="1894"/>
      <c r="D15" s="171"/>
      <c r="E15" s="1894"/>
      <c r="F15" s="171"/>
      <c r="G15" s="1894"/>
      <c r="H15" s="171"/>
      <c r="I15" s="1894"/>
      <c r="J15" s="171"/>
      <c r="K15" s="1894"/>
      <c r="L15" s="171"/>
      <c r="M15" s="2314"/>
      <c r="N15" s="1724"/>
      <c r="O15" s="2314"/>
      <c r="P15" s="1724"/>
      <c r="Q15" s="2314"/>
      <c r="R15" s="1724"/>
      <c r="S15" s="2314"/>
      <c r="T15" s="1724"/>
      <c r="U15" s="2314"/>
      <c r="V15" s="1724"/>
      <c r="W15" s="2314"/>
      <c r="X15" s="1724"/>
      <c r="Y15" s="2314"/>
      <c r="Z15" s="1724"/>
      <c r="AA15" s="1724"/>
      <c r="AB15" s="1597"/>
      <c r="AC15" s="1724"/>
      <c r="AD15" s="1724"/>
      <c r="AE15" s="1597"/>
      <c r="AF15" s="1839"/>
      <c r="AG15" s="1905"/>
      <c r="AH15" s="1905"/>
      <c r="AI15" s="1905"/>
      <c r="AJ15" s="1905"/>
      <c r="AK15" s="1905"/>
      <c r="AL15" s="1905"/>
      <c r="AM15" s="1905"/>
      <c r="AN15" s="1905"/>
      <c r="AO15" s="1905"/>
      <c r="AP15" s="1905"/>
      <c r="AQ15" s="1905"/>
      <c r="AR15" s="1905"/>
      <c r="AS15" s="1905"/>
      <c r="AT15" s="1905"/>
      <c r="AU15" s="1905"/>
      <c r="AV15" s="1905"/>
      <c r="AW15" s="1905"/>
    </row>
    <row r="16" spans="1:49" ht="15.95" customHeight="1">
      <c r="A16" s="1840" t="s">
        <v>1640</v>
      </c>
      <c r="B16" s="1887"/>
      <c r="C16" s="2321">
        <v>0</v>
      </c>
      <c r="D16" s="3058"/>
      <c r="E16" s="2321"/>
      <c r="F16" s="3058"/>
      <c r="G16" s="2321"/>
      <c r="H16" s="3058"/>
      <c r="I16" s="2321"/>
      <c r="J16" s="3058"/>
      <c r="K16" s="2321"/>
      <c r="L16" s="3058"/>
      <c r="M16" s="2321"/>
      <c r="N16" s="2323"/>
      <c r="O16" s="2321"/>
      <c r="P16" s="2323"/>
      <c r="Q16" s="2321"/>
      <c r="R16" s="2323"/>
      <c r="S16" s="2321"/>
      <c r="T16" s="2323"/>
      <c r="U16" s="2321"/>
      <c r="V16" s="2323"/>
      <c r="W16" s="2321"/>
      <c r="X16" s="2323"/>
      <c r="Y16" s="2321"/>
      <c r="Z16" s="2323"/>
      <c r="AA16" s="3059"/>
      <c r="AB16" s="3051">
        <f>ROUND(SUM(C16:Y16),1)</f>
        <v>0</v>
      </c>
      <c r="AC16" s="1598"/>
      <c r="AD16" s="3059"/>
      <c r="AE16" s="2321">
        <v>0</v>
      </c>
      <c r="AF16" s="1839"/>
      <c r="AG16" s="1905"/>
      <c r="AH16" s="1905"/>
      <c r="AI16" s="1905"/>
      <c r="AJ16" s="1905"/>
      <c r="AK16" s="1905"/>
      <c r="AL16" s="1905"/>
      <c r="AM16" s="1905"/>
      <c r="AN16" s="1905"/>
      <c r="AO16" s="1905"/>
      <c r="AP16" s="1905"/>
      <c r="AQ16" s="1905"/>
      <c r="AR16" s="1905"/>
      <c r="AS16" s="1905"/>
      <c r="AT16" s="1905"/>
      <c r="AU16" s="1905"/>
      <c r="AV16" s="1905"/>
      <c r="AW16" s="1905"/>
    </row>
    <row r="17" spans="1:49" ht="9" customHeight="1">
      <c r="A17" s="1840"/>
      <c r="B17" s="1840"/>
      <c r="C17" s="3060"/>
      <c r="D17" s="8"/>
      <c r="E17" s="3060"/>
      <c r="F17" s="8"/>
      <c r="G17" s="3060"/>
      <c r="H17" s="8"/>
      <c r="I17" s="3060"/>
      <c r="J17" s="8"/>
      <c r="K17" s="3060"/>
      <c r="L17" s="8"/>
      <c r="M17" s="3060"/>
      <c r="N17" s="3061"/>
      <c r="O17" s="3060"/>
      <c r="P17" s="3061"/>
      <c r="Q17" s="3060"/>
      <c r="R17" s="3061"/>
      <c r="S17" s="3060"/>
      <c r="T17" s="3061"/>
      <c r="U17" s="3060"/>
      <c r="V17" s="3061"/>
      <c r="W17" s="3060"/>
      <c r="X17" s="3061"/>
      <c r="Y17" s="3060"/>
      <c r="Z17" s="3062"/>
      <c r="AA17" s="3063"/>
      <c r="AB17" s="3052"/>
      <c r="AC17" s="3062"/>
      <c r="AD17" s="3063"/>
      <c r="AE17" s="3052"/>
      <c r="AF17" s="1839"/>
      <c r="AG17" s="1905"/>
      <c r="AH17" s="1905"/>
      <c r="AI17" s="1905"/>
      <c r="AJ17" s="1905"/>
      <c r="AK17" s="1905"/>
      <c r="AL17" s="1905"/>
      <c r="AM17" s="1905"/>
      <c r="AN17" s="1905"/>
      <c r="AO17" s="1905"/>
      <c r="AP17" s="1905"/>
      <c r="AQ17" s="1905"/>
      <c r="AR17" s="1905"/>
      <c r="AS17" s="1905"/>
      <c r="AT17" s="1905"/>
      <c r="AU17" s="1905"/>
      <c r="AV17" s="1905"/>
      <c r="AW17" s="1905"/>
    </row>
    <row r="18" spans="1:49" ht="15.95" customHeight="1">
      <c r="A18" s="1840" t="s">
        <v>1681</v>
      </c>
      <c r="B18" s="1840"/>
      <c r="C18" s="3053">
        <f>ROUND(SUM(C16),1)</f>
        <v>0</v>
      </c>
      <c r="D18" s="3064"/>
      <c r="E18" s="3053">
        <f>ROUND(SUM(E16),1)</f>
        <v>0</v>
      </c>
      <c r="F18" s="3064"/>
      <c r="G18" s="3053">
        <f>ROUND(SUM(G16),1)</f>
        <v>0</v>
      </c>
      <c r="H18" s="3064"/>
      <c r="I18" s="3053">
        <f>ROUND(SUM(I16),1)</f>
        <v>0</v>
      </c>
      <c r="J18" s="3064"/>
      <c r="K18" s="3053">
        <f>ROUND(SUM(K16),1)</f>
        <v>0</v>
      </c>
      <c r="L18" s="3064"/>
      <c r="M18" s="3053">
        <f>ROUND(SUM(M16),1)</f>
        <v>0</v>
      </c>
      <c r="N18" s="3064"/>
      <c r="O18" s="3053">
        <f>ROUND(SUM(O16),1)</f>
        <v>0</v>
      </c>
      <c r="P18" s="3064"/>
      <c r="Q18" s="3053">
        <f>ROUND(SUM(Q16),1)</f>
        <v>0</v>
      </c>
      <c r="R18" s="3064"/>
      <c r="S18" s="3053">
        <f>ROUND(SUM(S16),1)</f>
        <v>0</v>
      </c>
      <c r="T18" s="3064"/>
      <c r="U18" s="3053">
        <f>ROUND(SUM(U16),1)</f>
        <v>0</v>
      </c>
      <c r="V18" s="3064"/>
      <c r="W18" s="3053">
        <f>ROUND(SUM(W16),1)</f>
        <v>0</v>
      </c>
      <c r="X18" s="3064"/>
      <c r="Y18" s="3053">
        <f>ROUND(SUM(Y16),1)</f>
        <v>0</v>
      </c>
      <c r="Z18" s="3053"/>
      <c r="AA18" s="3065"/>
      <c r="AB18" s="3053">
        <f>ROUND(SUM(AB16),1)</f>
        <v>0</v>
      </c>
      <c r="AC18" s="3053"/>
      <c r="AD18" s="3065"/>
      <c r="AE18" s="3053">
        <f>ROUND(SUM(AE16),1)</f>
        <v>0</v>
      </c>
      <c r="AF18" s="1840"/>
      <c r="AG18" s="2775"/>
      <c r="AH18" s="2775"/>
      <c r="AI18" s="2775"/>
      <c r="AJ18" s="2775"/>
      <c r="AK18" s="2775"/>
      <c r="AL18" s="2775"/>
      <c r="AM18" s="2775"/>
      <c r="AN18" s="1905"/>
      <c r="AO18" s="1905"/>
      <c r="AP18" s="1905"/>
      <c r="AQ18" s="1905"/>
      <c r="AR18" s="1905"/>
      <c r="AS18" s="1905"/>
      <c r="AT18" s="1905"/>
      <c r="AU18" s="1905"/>
      <c r="AV18" s="1905"/>
      <c r="AW18" s="1905"/>
    </row>
    <row r="19" spans="1:49" ht="15.95" customHeight="1">
      <c r="A19" s="1840"/>
      <c r="B19" s="1840"/>
      <c r="C19" s="3066"/>
      <c r="D19" s="3064"/>
      <c r="E19" s="3066"/>
      <c r="F19" s="3064"/>
      <c r="G19" s="3066"/>
      <c r="H19" s="3064"/>
      <c r="I19" s="3066"/>
      <c r="J19" s="3064"/>
      <c r="K19" s="3066"/>
      <c r="L19" s="3064"/>
      <c r="M19" s="3067"/>
      <c r="N19" s="1620"/>
      <c r="O19" s="3067"/>
      <c r="P19" s="1620"/>
      <c r="Q19" s="3067"/>
      <c r="R19" s="1620"/>
      <c r="S19" s="3067"/>
      <c r="T19" s="1620"/>
      <c r="U19" s="3067"/>
      <c r="V19" s="1620"/>
      <c r="W19" s="3067"/>
      <c r="X19" s="1620"/>
      <c r="Y19" s="3067"/>
      <c r="Z19" s="1613"/>
      <c r="AA19" s="3068"/>
      <c r="AB19" s="2322"/>
      <c r="AC19" s="1613"/>
      <c r="AD19" s="3068"/>
      <c r="AE19" s="2322"/>
      <c r="AF19" s="1839"/>
      <c r="AG19" s="1905"/>
      <c r="AH19" s="1905"/>
      <c r="AI19" s="1905"/>
      <c r="AJ19" s="1905"/>
      <c r="AK19" s="1905"/>
      <c r="AL19" s="1905"/>
      <c r="AM19" s="1905"/>
      <c r="AN19" s="1905"/>
      <c r="AO19" s="1905"/>
      <c r="AP19" s="1905"/>
      <c r="AQ19" s="1905"/>
      <c r="AR19" s="1905"/>
      <c r="AS19" s="1905"/>
      <c r="AT19" s="1905"/>
      <c r="AU19" s="1905"/>
      <c r="AV19" s="1905"/>
      <c r="AW19" s="1905"/>
    </row>
    <row r="20" spans="1:49" ht="15.95" customHeight="1">
      <c r="A20" s="2299" t="s">
        <v>1682</v>
      </c>
      <c r="B20" s="1887"/>
      <c r="C20" s="3064"/>
      <c r="D20" s="3064"/>
      <c r="E20" s="3064"/>
      <c r="F20" s="3064"/>
      <c r="G20" s="3064"/>
      <c r="H20" s="3064"/>
      <c r="I20" s="3064"/>
      <c r="J20" s="3064"/>
      <c r="K20" s="3064"/>
      <c r="L20" s="3064"/>
      <c r="M20" s="1620"/>
      <c r="N20" s="1620"/>
      <c r="O20" s="1620"/>
      <c r="P20" s="1620"/>
      <c r="Q20" s="1620"/>
      <c r="R20" s="1620"/>
      <c r="S20" s="1620"/>
      <c r="T20" s="1620"/>
      <c r="U20" s="1620"/>
      <c r="V20" s="1620"/>
      <c r="W20" s="1620"/>
      <c r="X20" s="1620"/>
      <c r="Y20" s="1620"/>
      <c r="Z20" s="1613"/>
      <c r="AA20" s="3068"/>
      <c r="AB20" s="1613"/>
      <c r="AC20" s="1613"/>
      <c r="AD20" s="3068"/>
      <c r="AE20" s="1613"/>
      <c r="AF20" s="1839"/>
      <c r="AG20" s="1905"/>
      <c r="AH20" s="1905"/>
      <c r="AI20" s="1905"/>
      <c r="AJ20" s="1905"/>
      <c r="AK20" s="1905"/>
      <c r="AL20" s="1905"/>
      <c r="AM20" s="1905"/>
      <c r="AN20" s="1905"/>
      <c r="AO20" s="1905"/>
      <c r="AP20" s="1905"/>
      <c r="AQ20" s="1905"/>
      <c r="AR20" s="1905"/>
      <c r="AS20" s="1905"/>
      <c r="AT20" s="1905"/>
      <c r="AU20" s="1905"/>
      <c r="AV20" s="1905"/>
      <c r="AW20" s="1905"/>
    </row>
    <row r="21" spans="1:49" ht="9" customHeight="1">
      <c r="A21" s="1840"/>
      <c r="B21" s="1840"/>
      <c r="C21" s="3064"/>
      <c r="D21" s="3064"/>
      <c r="E21" s="3064"/>
      <c r="F21" s="3064"/>
      <c r="G21" s="3064"/>
      <c r="H21" s="3064"/>
      <c r="I21" s="3064"/>
      <c r="J21" s="3064"/>
      <c r="K21" s="3064"/>
      <c r="L21" s="3064"/>
      <c r="M21" s="1620"/>
      <c r="N21" s="1620"/>
      <c r="O21" s="1620"/>
      <c r="P21" s="1620"/>
      <c r="Q21" s="1620"/>
      <c r="R21" s="1620"/>
      <c r="S21" s="1620"/>
      <c r="T21" s="1620"/>
      <c r="U21" s="1620"/>
      <c r="V21" s="1620"/>
      <c r="W21" s="1620"/>
      <c r="X21" s="1620"/>
      <c r="Y21" s="1620"/>
      <c r="Z21" s="1613"/>
      <c r="AA21" s="3068"/>
      <c r="AB21" s="1613"/>
      <c r="AC21" s="1613"/>
      <c r="AD21" s="3068"/>
      <c r="AE21" s="1613"/>
      <c r="AF21" s="1839"/>
      <c r="AG21" s="1905"/>
      <c r="AH21" s="1905"/>
      <c r="AI21" s="1905"/>
      <c r="AJ21" s="1905"/>
      <c r="AK21" s="1905"/>
      <c r="AL21" s="1905"/>
      <c r="AM21" s="1905"/>
      <c r="AN21" s="1905"/>
      <c r="AO21" s="1905"/>
      <c r="AP21" s="1905"/>
      <c r="AQ21" s="1905"/>
      <c r="AR21" s="1905"/>
      <c r="AS21" s="1905"/>
      <c r="AT21" s="1905"/>
      <c r="AU21" s="1905"/>
      <c r="AV21" s="1905"/>
      <c r="AW21" s="1905"/>
    </row>
    <row r="22" spans="1:49" ht="15.95" customHeight="1">
      <c r="A22" s="1839" t="s">
        <v>1683</v>
      </c>
      <c r="B22" s="1839"/>
      <c r="C22" s="1620">
        <v>101.2</v>
      </c>
      <c r="D22" s="1620"/>
      <c r="E22" s="1620"/>
      <c r="F22" s="1620"/>
      <c r="G22" s="1620"/>
      <c r="H22" s="1620"/>
      <c r="I22" s="1620"/>
      <c r="J22" s="1620"/>
      <c r="K22" s="1620"/>
      <c r="L22" s="1620"/>
      <c r="M22" s="1620"/>
      <c r="N22" s="1620"/>
      <c r="O22" s="1620"/>
      <c r="P22" s="1620"/>
      <c r="Q22" s="1620"/>
      <c r="R22" s="1620"/>
      <c r="S22" s="1620"/>
      <c r="T22" s="1620"/>
      <c r="U22" s="1620"/>
      <c r="V22" s="1620"/>
      <c r="W22" s="1620"/>
      <c r="X22" s="1620"/>
      <c r="Y22" s="1620"/>
      <c r="Z22" s="1620"/>
      <c r="AA22" s="3069"/>
      <c r="AB22" s="1613">
        <f>ROUND(SUM(C22:Y22),1)</f>
        <v>101.2</v>
      </c>
      <c r="AC22" s="1613"/>
      <c r="AD22" s="3068"/>
      <c r="AE22" s="1620">
        <v>87.5</v>
      </c>
      <c r="AF22" s="2782"/>
      <c r="AG22" s="1905"/>
      <c r="AH22" s="1905"/>
      <c r="AI22" s="1905"/>
      <c r="AJ22" s="1905"/>
      <c r="AK22" s="1905"/>
      <c r="AL22" s="1905"/>
      <c r="AM22" s="1905"/>
      <c r="AN22" s="1905"/>
      <c r="AO22" s="1905"/>
      <c r="AP22" s="1905"/>
      <c r="AQ22" s="1905"/>
      <c r="AR22" s="1905"/>
      <c r="AS22" s="1905"/>
      <c r="AT22" s="1905"/>
      <c r="AU22" s="1905"/>
      <c r="AV22" s="1905"/>
      <c r="AW22" s="1905"/>
    </row>
    <row r="23" spans="1:49" ht="15.95" customHeight="1">
      <c r="A23" s="2290" t="s">
        <v>1684</v>
      </c>
      <c r="B23" s="1887"/>
      <c r="C23" s="1749">
        <v>1.7</v>
      </c>
      <c r="D23" s="1620"/>
      <c r="E23" s="1749"/>
      <c r="F23" s="1620"/>
      <c r="G23" s="1749"/>
      <c r="H23" s="1620"/>
      <c r="I23" s="1749"/>
      <c r="J23" s="1620"/>
      <c r="K23" s="1749"/>
      <c r="L23" s="1620"/>
      <c r="M23" s="1749"/>
      <c r="N23" s="1620"/>
      <c r="O23" s="1749"/>
      <c r="P23" s="1620"/>
      <c r="Q23" s="1749"/>
      <c r="R23" s="1620"/>
      <c r="S23" s="1749"/>
      <c r="T23" s="1620"/>
      <c r="U23" s="1749"/>
      <c r="V23" s="1620"/>
      <c r="W23" s="1749"/>
      <c r="X23" s="1620"/>
      <c r="Y23" s="1749"/>
      <c r="Z23" s="1620"/>
      <c r="AA23" s="3069"/>
      <c r="AB23" s="1613">
        <f t="shared" ref="AB23:AB28" si="0">ROUND(SUM(C23:Y23),1)</f>
        <v>1.7</v>
      </c>
      <c r="AC23" s="1613"/>
      <c r="AD23" s="3068"/>
      <c r="AE23" s="1749">
        <v>1</v>
      </c>
      <c r="AF23" s="1839"/>
      <c r="AG23" s="1905"/>
      <c r="AH23" s="1905"/>
      <c r="AI23" s="1905"/>
      <c r="AJ23" s="1905"/>
      <c r="AK23" s="1905"/>
      <c r="AL23" s="1905"/>
      <c r="AM23" s="1905"/>
      <c r="AN23" s="1905"/>
      <c r="AO23" s="1905"/>
      <c r="AP23" s="1905"/>
      <c r="AQ23" s="1905"/>
      <c r="AR23" s="1905"/>
      <c r="AS23" s="1905"/>
      <c r="AT23" s="1905"/>
      <c r="AU23" s="1905"/>
      <c r="AV23" s="1905"/>
      <c r="AW23" s="1905"/>
    </row>
    <row r="24" spans="1:49" ht="15.95" customHeight="1">
      <c r="A24" s="1839" t="s">
        <v>1685</v>
      </c>
      <c r="B24" s="1839"/>
      <c r="C24" s="1749">
        <v>86.2</v>
      </c>
      <c r="D24" s="1620"/>
      <c r="E24" s="1749"/>
      <c r="F24" s="1620"/>
      <c r="G24" s="1749"/>
      <c r="H24" s="1620"/>
      <c r="I24" s="1749"/>
      <c r="J24" s="1620"/>
      <c r="K24" s="1749"/>
      <c r="L24" s="1620"/>
      <c r="M24" s="1749"/>
      <c r="N24" s="1620"/>
      <c r="O24" s="1749"/>
      <c r="P24" s="1620"/>
      <c r="Q24" s="1749"/>
      <c r="R24" s="1620"/>
      <c r="S24" s="1749"/>
      <c r="T24" s="1620"/>
      <c r="U24" s="1749"/>
      <c r="V24" s="1620"/>
      <c r="W24" s="1749"/>
      <c r="X24" s="1620"/>
      <c r="Y24" s="1749"/>
      <c r="Z24" s="1620"/>
      <c r="AA24" s="3069"/>
      <c r="AB24" s="1613">
        <f t="shared" si="0"/>
        <v>86.2</v>
      </c>
      <c r="AC24" s="1613"/>
      <c r="AD24" s="3068"/>
      <c r="AE24" s="1749">
        <v>83.7</v>
      </c>
      <c r="AF24" s="1839"/>
      <c r="AG24" s="1905"/>
      <c r="AH24" s="1905"/>
      <c r="AI24" s="1905"/>
      <c r="AJ24" s="1905"/>
      <c r="AK24" s="1905"/>
      <c r="AL24" s="1905"/>
      <c r="AM24" s="1905"/>
      <c r="AN24" s="1905"/>
      <c r="AO24" s="1905"/>
      <c r="AP24" s="1905"/>
      <c r="AQ24" s="1905"/>
      <c r="AR24" s="1905"/>
      <c r="AS24" s="1905"/>
      <c r="AT24" s="1905"/>
      <c r="AU24" s="1905"/>
      <c r="AV24" s="1905"/>
      <c r="AW24" s="1905"/>
    </row>
    <row r="25" spans="1:49" ht="15.95" customHeight="1">
      <c r="A25" s="1839" t="s">
        <v>1686</v>
      </c>
      <c r="B25" s="1839"/>
      <c r="C25" s="1620">
        <v>8.4</v>
      </c>
      <c r="D25" s="1620"/>
      <c r="E25" s="1620"/>
      <c r="F25" s="1620"/>
      <c r="G25" s="1620"/>
      <c r="H25" s="1620"/>
      <c r="I25" s="1620"/>
      <c r="J25" s="1620"/>
      <c r="K25" s="1620"/>
      <c r="L25" s="1620"/>
      <c r="M25" s="1620"/>
      <c r="N25" s="1620"/>
      <c r="O25" s="1620"/>
      <c r="P25" s="1620"/>
      <c r="Q25" s="1620"/>
      <c r="R25" s="1620"/>
      <c r="S25" s="1620"/>
      <c r="T25" s="1620"/>
      <c r="U25" s="1620"/>
      <c r="V25" s="1620"/>
      <c r="W25" s="1620"/>
      <c r="X25" s="1620"/>
      <c r="Y25" s="1620"/>
      <c r="Z25" s="1620"/>
      <c r="AA25" s="3069"/>
      <c r="AB25" s="1613">
        <f t="shared" si="0"/>
        <v>8.4</v>
      </c>
      <c r="AC25" s="1613"/>
      <c r="AD25" s="3068"/>
      <c r="AE25" s="1620">
        <v>7.2</v>
      </c>
      <c r="AF25" s="1839"/>
      <c r="AG25" s="1905"/>
      <c r="AH25" s="1905"/>
      <c r="AI25" s="1905"/>
      <c r="AJ25" s="1905"/>
      <c r="AK25" s="1905"/>
      <c r="AL25" s="1905"/>
      <c r="AM25" s="1905"/>
      <c r="AN25" s="1905"/>
      <c r="AO25" s="1905"/>
      <c r="AP25" s="1905"/>
      <c r="AQ25" s="1905"/>
      <c r="AR25" s="1905"/>
      <c r="AS25" s="1905"/>
      <c r="AT25" s="1905"/>
      <c r="AU25" s="1905"/>
      <c r="AV25" s="1905"/>
      <c r="AW25" s="1905"/>
    </row>
    <row r="26" spans="1:49" ht="15.95" customHeight="1">
      <c r="A26" s="1839" t="s">
        <v>1687</v>
      </c>
      <c r="B26" s="1839"/>
      <c r="C26" s="1749">
        <v>0</v>
      </c>
      <c r="D26" s="1620"/>
      <c r="E26" s="1749"/>
      <c r="F26" s="1620"/>
      <c r="G26" s="1749"/>
      <c r="H26" s="1620"/>
      <c r="I26" s="1749"/>
      <c r="J26" s="1620"/>
      <c r="K26" s="1749"/>
      <c r="L26" s="1620"/>
      <c r="M26" s="1749"/>
      <c r="N26" s="1620"/>
      <c r="O26" s="1749"/>
      <c r="P26" s="1620"/>
      <c r="Q26" s="1749"/>
      <c r="R26" s="1620"/>
      <c r="S26" s="1749"/>
      <c r="T26" s="1620"/>
      <c r="U26" s="1749"/>
      <c r="V26" s="1620"/>
      <c r="W26" s="1749"/>
      <c r="X26" s="1620"/>
      <c r="Y26" s="1749"/>
      <c r="Z26" s="1620"/>
      <c r="AA26" s="3069"/>
      <c r="AB26" s="1610">
        <f t="shared" si="0"/>
        <v>0</v>
      </c>
      <c r="AC26" s="1613"/>
      <c r="AD26" s="3068"/>
      <c r="AE26" s="1749">
        <v>0</v>
      </c>
      <c r="AF26" s="1839"/>
      <c r="AG26" s="1905"/>
      <c r="AH26" s="1905"/>
      <c r="AI26" s="1905"/>
      <c r="AJ26" s="1905"/>
      <c r="AK26" s="1905"/>
      <c r="AL26" s="1905"/>
      <c r="AM26" s="1905"/>
      <c r="AN26" s="1905"/>
      <c r="AO26" s="1905"/>
      <c r="AP26" s="1905"/>
      <c r="AQ26" s="1905"/>
      <c r="AR26" s="1905"/>
      <c r="AS26" s="1905"/>
      <c r="AT26" s="1905"/>
      <c r="AU26" s="1905"/>
      <c r="AV26" s="1905"/>
      <c r="AW26" s="1905"/>
    </row>
    <row r="27" spans="1:49" ht="15.95" customHeight="1">
      <c r="A27" s="1839" t="s">
        <v>1688</v>
      </c>
      <c r="B27" s="1839"/>
      <c r="C27" s="1749">
        <v>0</v>
      </c>
      <c r="D27" s="1620"/>
      <c r="E27" s="1749"/>
      <c r="F27" s="1620"/>
      <c r="G27" s="1749"/>
      <c r="H27" s="1620"/>
      <c r="I27" s="1749"/>
      <c r="J27" s="1620"/>
      <c r="K27" s="1749"/>
      <c r="L27" s="1620"/>
      <c r="M27" s="1749"/>
      <c r="N27" s="1620"/>
      <c r="O27" s="1749"/>
      <c r="P27" s="1620"/>
      <c r="Q27" s="1749"/>
      <c r="R27" s="1620"/>
      <c r="S27" s="1749"/>
      <c r="T27" s="1620"/>
      <c r="U27" s="1749"/>
      <c r="V27" s="1620"/>
      <c r="W27" s="1749"/>
      <c r="X27" s="1620"/>
      <c r="Y27" s="1749"/>
      <c r="Z27" s="1620"/>
      <c r="AA27" s="3069"/>
      <c r="AB27" s="1610">
        <f t="shared" si="0"/>
        <v>0</v>
      </c>
      <c r="AC27" s="1613"/>
      <c r="AD27" s="3068"/>
      <c r="AE27" s="1749">
        <v>0</v>
      </c>
      <c r="AF27" s="1839"/>
      <c r="AG27" s="1905"/>
      <c r="AH27" s="1905"/>
      <c r="AI27" s="1905"/>
      <c r="AJ27" s="1905"/>
      <c r="AK27" s="1905"/>
      <c r="AL27" s="1905"/>
      <c r="AM27" s="1905"/>
      <c r="AN27" s="1905"/>
      <c r="AO27" s="1905"/>
      <c r="AP27" s="1905"/>
      <c r="AQ27" s="1905"/>
      <c r="AR27" s="1905"/>
      <c r="AS27" s="1905"/>
      <c r="AT27" s="1905"/>
      <c r="AU27" s="1905"/>
      <c r="AV27" s="1905"/>
      <c r="AW27" s="1905"/>
    </row>
    <row r="28" spans="1:49" ht="15.95" customHeight="1">
      <c r="A28" s="1859" t="s">
        <v>1689</v>
      </c>
      <c r="B28" s="1839"/>
      <c r="C28" s="1749">
        <v>20.9</v>
      </c>
      <c r="D28" s="1620"/>
      <c r="E28" s="1749"/>
      <c r="F28" s="1620"/>
      <c r="G28" s="1749"/>
      <c r="H28" s="1620"/>
      <c r="I28" s="1749"/>
      <c r="J28" s="1620"/>
      <c r="K28" s="1749"/>
      <c r="L28" s="1620"/>
      <c r="M28" s="1749"/>
      <c r="N28" s="1620"/>
      <c r="O28" s="1749"/>
      <c r="P28" s="1620"/>
      <c r="Q28" s="1749"/>
      <c r="R28" s="1620"/>
      <c r="S28" s="1749"/>
      <c r="T28" s="1620"/>
      <c r="U28" s="1749"/>
      <c r="V28" s="1620"/>
      <c r="W28" s="1749"/>
      <c r="X28" s="1620"/>
      <c r="Y28" s="1749"/>
      <c r="Z28" s="1620"/>
      <c r="AA28" s="3069"/>
      <c r="AB28" s="1613">
        <f t="shared" si="0"/>
        <v>20.9</v>
      </c>
      <c r="AC28" s="1613"/>
      <c r="AD28" s="3068"/>
      <c r="AE28" s="1749">
        <v>19.899999999999999</v>
      </c>
      <c r="AF28" s="1839"/>
      <c r="AG28" s="1905"/>
      <c r="AH28" s="1905"/>
      <c r="AI28" s="1905"/>
      <c r="AJ28" s="1905"/>
      <c r="AK28" s="1905"/>
      <c r="AL28" s="1905"/>
      <c r="AM28" s="1905"/>
      <c r="AN28" s="1905"/>
      <c r="AO28" s="1905"/>
      <c r="AP28" s="1905"/>
      <c r="AQ28" s="1905"/>
      <c r="AR28" s="1905"/>
      <c r="AS28" s="1905"/>
      <c r="AT28" s="1905"/>
      <c r="AU28" s="1905"/>
      <c r="AV28" s="1905"/>
      <c r="AW28" s="1905"/>
    </row>
    <row r="29" spans="1:49" ht="8.1" customHeight="1">
      <c r="A29" s="1839"/>
      <c r="B29" s="1839"/>
      <c r="C29" s="2322"/>
      <c r="D29" s="1613"/>
      <c r="E29" s="2322"/>
      <c r="F29" s="1613"/>
      <c r="G29" s="2322"/>
      <c r="H29" s="1613"/>
      <c r="I29" s="2322"/>
      <c r="J29" s="1613"/>
      <c r="K29" s="2322"/>
      <c r="L29" s="1613"/>
      <c r="M29" s="2322"/>
      <c r="N29" s="1613"/>
      <c r="O29" s="2322"/>
      <c r="P29" s="1613"/>
      <c r="Q29" s="2322"/>
      <c r="R29" s="1613"/>
      <c r="S29" s="2322"/>
      <c r="T29" s="1613"/>
      <c r="U29" s="2322"/>
      <c r="V29" s="1613"/>
      <c r="W29" s="2322"/>
      <c r="X29" s="1613"/>
      <c r="Y29" s="2322"/>
      <c r="Z29" s="1613"/>
      <c r="AA29" s="3068"/>
      <c r="AB29" s="2322"/>
      <c r="AC29" s="1613"/>
      <c r="AD29" s="3068"/>
      <c r="AE29" s="2322"/>
      <c r="AF29" s="1839"/>
      <c r="AG29" s="1905"/>
      <c r="AH29" s="1905"/>
      <c r="AI29" s="1905"/>
      <c r="AJ29" s="1905"/>
      <c r="AK29" s="1905"/>
      <c r="AL29" s="1905"/>
      <c r="AM29" s="1905"/>
      <c r="AN29" s="1905"/>
      <c r="AO29" s="1905"/>
      <c r="AP29" s="1905"/>
      <c r="AQ29" s="1905"/>
      <c r="AR29" s="1905"/>
      <c r="AS29" s="1905"/>
      <c r="AT29" s="1905"/>
      <c r="AU29" s="1905"/>
      <c r="AV29" s="1905"/>
      <c r="AW29" s="1905"/>
    </row>
    <row r="30" spans="1:49" ht="15.95" customHeight="1">
      <c r="A30" s="1840" t="s">
        <v>1690</v>
      </c>
      <c r="B30" s="1839"/>
      <c r="C30" s="3053">
        <f>ROUND(SUM(C22:C28),1)</f>
        <v>218.4</v>
      </c>
      <c r="D30" s="3053"/>
      <c r="E30" s="3053">
        <f>ROUND(SUM(E22:E28),1)</f>
        <v>0</v>
      </c>
      <c r="F30" s="3053"/>
      <c r="G30" s="3053">
        <f>ROUND(SUM(G22:G28),1)</f>
        <v>0</v>
      </c>
      <c r="H30" s="3053"/>
      <c r="I30" s="3053">
        <f>ROUND(SUM(I22:I28),1)</f>
        <v>0</v>
      </c>
      <c r="J30" s="3053"/>
      <c r="K30" s="3053">
        <f>ROUND(SUM(K22:K28),1)</f>
        <v>0</v>
      </c>
      <c r="L30" s="3053"/>
      <c r="M30" s="3053">
        <f>ROUND(SUM(M22:M28),1)</f>
        <v>0</v>
      </c>
      <c r="N30" s="3053"/>
      <c r="O30" s="3053">
        <f>ROUND(SUM(O22:O28),1)</f>
        <v>0</v>
      </c>
      <c r="P30" s="3053"/>
      <c r="Q30" s="3053">
        <f>ROUND(SUM(Q22:Q28),1)</f>
        <v>0</v>
      </c>
      <c r="R30" s="3053"/>
      <c r="S30" s="3053">
        <f>ROUND(SUM(S22:S28),1)</f>
        <v>0</v>
      </c>
      <c r="T30" s="3053"/>
      <c r="U30" s="3053">
        <f>ROUND(SUM(U22:U28),1)</f>
        <v>0</v>
      </c>
      <c r="V30" s="3053"/>
      <c r="W30" s="3053">
        <f>ROUND(SUM(W22:W28),1)</f>
        <v>0</v>
      </c>
      <c r="X30" s="3053"/>
      <c r="Y30" s="3053">
        <f>ROUND(SUM(Y22:Y28),1)</f>
        <v>0</v>
      </c>
      <c r="Z30" s="3053"/>
      <c r="AA30" s="3065"/>
      <c r="AB30" s="3053">
        <f>ROUND(SUM(AB22:AB28),1)</f>
        <v>218.4</v>
      </c>
      <c r="AC30" s="3053"/>
      <c r="AD30" s="3065"/>
      <c r="AE30" s="3053">
        <f>ROUND(SUM(AE22:AE28),1)</f>
        <v>199.3</v>
      </c>
      <c r="AF30" s="1840"/>
      <c r="AG30" s="2775"/>
      <c r="AH30" s="2775"/>
      <c r="AI30" s="2775"/>
      <c r="AJ30" s="2775"/>
      <c r="AK30" s="2775"/>
      <c r="AL30" s="1905"/>
      <c r="AM30" s="1905"/>
      <c r="AN30" s="1905"/>
      <c r="AO30" s="1905"/>
      <c r="AP30" s="1905"/>
      <c r="AQ30" s="1905"/>
      <c r="AR30" s="1905"/>
      <c r="AS30" s="1905"/>
      <c r="AT30" s="1905"/>
      <c r="AU30" s="1905"/>
      <c r="AV30" s="1905"/>
      <c r="AW30" s="1905"/>
    </row>
    <row r="31" spans="1:49" ht="15">
      <c r="A31" s="1839"/>
      <c r="B31" s="1839"/>
      <c r="C31" s="2322"/>
      <c r="D31" s="1613"/>
      <c r="E31" s="2322"/>
      <c r="F31" s="1613"/>
      <c r="G31" s="2322"/>
      <c r="H31" s="1613"/>
      <c r="I31" s="2322"/>
      <c r="J31" s="1613"/>
      <c r="K31" s="2322"/>
      <c r="L31" s="1613"/>
      <c r="M31" s="2322"/>
      <c r="N31" s="1613"/>
      <c r="O31" s="2322"/>
      <c r="P31" s="1613"/>
      <c r="Q31" s="2322"/>
      <c r="R31" s="1613"/>
      <c r="S31" s="2322"/>
      <c r="T31" s="1613"/>
      <c r="U31" s="2322"/>
      <c r="V31" s="1613"/>
      <c r="W31" s="2322"/>
      <c r="X31" s="1613"/>
      <c r="Y31" s="2322"/>
      <c r="Z31" s="1613"/>
      <c r="AA31" s="3068"/>
      <c r="AB31" s="2322"/>
      <c r="AC31" s="1613"/>
      <c r="AD31" s="3068"/>
      <c r="AE31" s="2322"/>
      <c r="AF31" s="1839"/>
      <c r="AG31" s="1905"/>
      <c r="AH31" s="1905"/>
      <c r="AI31" s="1905"/>
      <c r="AJ31" s="1905"/>
      <c r="AK31" s="1905"/>
      <c r="AL31" s="1905"/>
      <c r="AM31" s="1905"/>
      <c r="AN31" s="1905"/>
      <c r="AO31" s="1905"/>
      <c r="AP31" s="1905"/>
      <c r="AQ31" s="1905"/>
      <c r="AR31" s="1905"/>
      <c r="AS31" s="1905"/>
      <c r="AT31" s="1905"/>
      <c r="AU31" s="1905"/>
      <c r="AV31" s="1905"/>
      <c r="AW31" s="1905"/>
    </row>
    <row r="32" spans="1:49" ht="15.75">
      <c r="A32" s="1840"/>
      <c r="B32" s="1840"/>
      <c r="C32" s="3053"/>
      <c r="D32" s="3053"/>
      <c r="E32" s="3053"/>
      <c r="F32" s="3053"/>
      <c r="G32" s="3053"/>
      <c r="H32" s="3053"/>
      <c r="I32" s="3053"/>
      <c r="J32" s="3053"/>
      <c r="K32" s="3053"/>
      <c r="L32" s="3053"/>
      <c r="M32" s="1613"/>
      <c r="N32" s="1613"/>
      <c r="O32" s="1613"/>
      <c r="P32" s="1613"/>
      <c r="Q32" s="1613"/>
      <c r="R32" s="1613"/>
      <c r="S32" s="1613"/>
      <c r="T32" s="1613"/>
      <c r="U32" s="1613"/>
      <c r="V32" s="1613"/>
      <c r="W32" s="1613"/>
      <c r="X32" s="1613"/>
      <c r="Y32" s="1613"/>
      <c r="Z32" s="1613"/>
      <c r="AA32" s="3068"/>
      <c r="AB32" s="1613"/>
      <c r="AC32" s="1613"/>
      <c r="AD32" s="3068"/>
      <c r="AE32" s="1613"/>
      <c r="AF32" s="1839"/>
      <c r="AG32" s="1905"/>
      <c r="AH32" s="1905"/>
      <c r="AI32" s="1905"/>
      <c r="AJ32" s="1905"/>
      <c r="AK32" s="1905"/>
      <c r="AL32" s="1905"/>
      <c r="AM32" s="1905"/>
      <c r="AN32" s="1905"/>
      <c r="AO32" s="1905"/>
      <c r="AP32" s="1905"/>
      <c r="AQ32" s="1905"/>
      <c r="AR32" s="1905"/>
      <c r="AS32" s="1905"/>
      <c r="AT32" s="1905"/>
      <c r="AU32" s="1905"/>
      <c r="AV32" s="1905"/>
      <c r="AW32" s="1905"/>
    </row>
    <row r="33" spans="1:49" ht="15.95" customHeight="1">
      <c r="A33" s="1840" t="s">
        <v>1658</v>
      </c>
      <c r="B33" s="1840"/>
      <c r="C33" s="3053"/>
      <c r="D33" s="3053"/>
      <c r="E33" s="3053"/>
      <c r="F33" s="3053"/>
      <c r="G33" s="3053"/>
      <c r="H33" s="3053"/>
      <c r="I33" s="3053"/>
      <c r="J33" s="3053"/>
      <c r="K33" s="3053"/>
      <c r="L33" s="3053"/>
      <c r="M33" s="1613"/>
      <c r="N33" s="1613"/>
      <c r="O33" s="1613"/>
      <c r="P33" s="1613"/>
      <c r="Q33" s="1613"/>
      <c r="R33" s="1613"/>
      <c r="S33" s="1613"/>
      <c r="T33" s="1613"/>
      <c r="U33" s="1613"/>
      <c r="V33" s="1613"/>
      <c r="W33" s="1613"/>
      <c r="X33" s="1613"/>
      <c r="Y33" s="1613"/>
      <c r="Z33" s="1613"/>
      <c r="AA33" s="3068"/>
      <c r="AB33" s="1613"/>
      <c r="AC33" s="1613"/>
      <c r="AD33" s="3068"/>
      <c r="AE33" s="1613"/>
      <c r="AF33" s="1839"/>
      <c r="AG33" s="1905"/>
      <c r="AH33" s="1905"/>
      <c r="AI33" s="1905"/>
      <c r="AJ33" s="1905"/>
      <c r="AK33" s="1905"/>
      <c r="AL33" s="1905"/>
      <c r="AM33" s="1905"/>
      <c r="AN33" s="1905"/>
      <c r="AO33" s="1905"/>
      <c r="AP33" s="1905"/>
      <c r="AQ33" s="1905"/>
      <c r="AR33" s="1905"/>
      <c r="AS33" s="1905"/>
      <c r="AT33" s="1905"/>
      <c r="AU33" s="1905"/>
      <c r="AV33" s="1905"/>
      <c r="AW33" s="1905"/>
    </row>
    <row r="34" spans="1:49" ht="15.75">
      <c r="A34" s="1840"/>
      <c r="B34" s="1840"/>
      <c r="C34" s="1613"/>
      <c r="D34" s="1613"/>
      <c r="E34" s="1613"/>
      <c r="F34" s="1613"/>
      <c r="G34" s="1613"/>
      <c r="H34" s="1613"/>
      <c r="I34" s="1613"/>
      <c r="J34" s="1613"/>
      <c r="K34" s="1613"/>
      <c r="L34" s="1613"/>
      <c r="M34" s="1613"/>
      <c r="N34" s="1613"/>
      <c r="O34" s="1613"/>
      <c r="P34" s="1613"/>
      <c r="Q34" s="1613"/>
      <c r="R34" s="1613"/>
      <c r="S34" s="1613"/>
      <c r="T34" s="1613"/>
      <c r="U34" s="1613"/>
      <c r="V34" s="1613"/>
      <c r="W34" s="1613"/>
      <c r="X34" s="1613"/>
      <c r="Y34" s="1613"/>
      <c r="Z34" s="1613"/>
      <c r="AA34" s="3068"/>
      <c r="AB34" s="1613"/>
      <c r="AC34" s="1613"/>
      <c r="AD34" s="3068"/>
      <c r="AE34" s="1613"/>
      <c r="AF34" s="1839"/>
      <c r="AG34" s="1905"/>
      <c r="AH34" s="1905"/>
      <c r="AI34" s="1905"/>
      <c r="AJ34" s="1905"/>
      <c r="AK34" s="1905"/>
      <c r="AL34" s="1905"/>
      <c r="AM34" s="1905"/>
      <c r="AN34" s="1905"/>
      <c r="AO34" s="1905"/>
      <c r="AP34" s="1905"/>
      <c r="AQ34" s="1905"/>
      <c r="AR34" s="1905"/>
      <c r="AS34" s="1905"/>
      <c r="AT34" s="1905"/>
      <c r="AU34" s="1905"/>
      <c r="AV34" s="1905"/>
      <c r="AW34" s="1905"/>
    </row>
    <row r="35" spans="1:49" ht="15.95" customHeight="1">
      <c r="A35" s="1839" t="s">
        <v>1691</v>
      </c>
      <c r="B35" s="1840"/>
      <c r="C35" s="1620">
        <v>20.7</v>
      </c>
      <c r="D35" s="1620"/>
      <c r="E35" s="1620"/>
      <c r="F35" s="1620"/>
      <c r="G35" s="1620"/>
      <c r="H35" s="1620"/>
      <c r="I35" s="1620"/>
      <c r="J35" s="1620"/>
      <c r="K35" s="1620"/>
      <c r="L35" s="1620"/>
      <c r="M35" s="1620"/>
      <c r="N35" s="1620"/>
      <c r="O35" s="1620"/>
      <c r="P35" s="1620"/>
      <c r="Q35" s="1620"/>
      <c r="R35" s="1620"/>
      <c r="S35" s="1620"/>
      <c r="T35" s="1620"/>
      <c r="U35" s="1620"/>
      <c r="V35" s="1620"/>
      <c r="W35" s="1620"/>
      <c r="X35" s="1620"/>
      <c r="Y35" s="1620"/>
      <c r="Z35" s="1620"/>
      <c r="AA35" s="3069"/>
      <c r="AB35" s="1613">
        <f>ROUND(SUM(C35:Y35),1)</f>
        <v>20.7</v>
      </c>
      <c r="AC35" s="1613"/>
      <c r="AD35" s="3068"/>
      <c r="AE35" s="1620">
        <v>46</v>
      </c>
      <c r="AF35" s="1839"/>
      <c r="AG35" s="1905"/>
      <c r="AH35" s="1905"/>
      <c r="AI35" s="1905"/>
      <c r="AJ35" s="1905"/>
      <c r="AK35" s="1905"/>
      <c r="AL35" s="1905"/>
      <c r="AM35" s="1905"/>
      <c r="AN35" s="1905"/>
      <c r="AO35" s="1905"/>
      <c r="AP35" s="1905"/>
      <c r="AQ35" s="1905"/>
      <c r="AR35" s="1905"/>
      <c r="AS35" s="1905"/>
      <c r="AT35" s="1905"/>
      <c r="AU35" s="1905"/>
      <c r="AV35" s="1905"/>
      <c r="AW35" s="1905"/>
    </row>
    <row r="36" spans="1:49" ht="15.95" customHeight="1">
      <c r="A36" s="1839" t="s">
        <v>1692</v>
      </c>
      <c r="B36" s="1840"/>
      <c r="C36" s="1620">
        <v>0.3</v>
      </c>
      <c r="D36" s="1620"/>
      <c r="E36" s="1620"/>
      <c r="F36" s="1620"/>
      <c r="G36" s="1620"/>
      <c r="H36" s="1620"/>
      <c r="I36" s="1620"/>
      <c r="J36" s="1620"/>
      <c r="K36" s="1620"/>
      <c r="L36" s="1620"/>
      <c r="M36" s="1620"/>
      <c r="N36" s="1620"/>
      <c r="O36" s="1620"/>
      <c r="P36" s="1620"/>
      <c r="Q36" s="1620"/>
      <c r="R36" s="1620"/>
      <c r="S36" s="1620"/>
      <c r="T36" s="1620"/>
      <c r="U36" s="1620"/>
      <c r="V36" s="1620"/>
      <c r="W36" s="1620"/>
      <c r="X36" s="1620"/>
      <c r="Y36" s="1620"/>
      <c r="Z36" s="1620"/>
      <c r="AA36" s="3069"/>
      <c r="AB36" s="1613">
        <f t="shared" ref="AB36:AB39" si="1">ROUND(SUM(C36:Y36),1)</f>
        <v>0.3</v>
      </c>
      <c r="AC36" s="1613"/>
      <c r="AD36" s="3068"/>
      <c r="AE36" s="1620">
        <v>-0.2</v>
      </c>
      <c r="AF36" s="1839"/>
      <c r="AG36" s="1905"/>
      <c r="AH36" s="1905"/>
      <c r="AI36" s="1905"/>
      <c r="AJ36" s="1905"/>
      <c r="AK36" s="1905"/>
      <c r="AL36" s="1905"/>
      <c r="AM36" s="1905"/>
      <c r="AN36" s="1905"/>
      <c r="AO36" s="1905"/>
      <c r="AP36" s="1905"/>
      <c r="AQ36" s="1905"/>
      <c r="AR36" s="1905"/>
      <c r="AS36" s="1905"/>
      <c r="AT36" s="1905"/>
      <c r="AU36" s="1905"/>
      <c r="AV36" s="1905"/>
      <c r="AW36" s="1905"/>
    </row>
    <row r="37" spans="1:49" ht="15.95" customHeight="1">
      <c r="A37" s="1839" t="s">
        <v>1693</v>
      </c>
      <c r="B37" s="1840"/>
      <c r="C37" s="1620">
        <v>0.3</v>
      </c>
      <c r="D37" s="1620"/>
      <c r="E37" s="1620"/>
      <c r="F37" s="1620"/>
      <c r="G37" s="1620"/>
      <c r="H37" s="1620"/>
      <c r="I37" s="1620"/>
      <c r="J37" s="1620"/>
      <c r="K37" s="1620"/>
      <c r="L37" s="1620"/>
      <c r="M37" s="1620"/>
      <c r="N37" s="1620"/>
      <c r="O37" s="1620"/>
      <c r="P37" s="1620"/>
      <c r="Q37" s="1620"/>
      <c r="R37" s="1620"/>
      <c r="S37" s="1620"/>
      <c r="T37" s="1620"/>
      <c r="U37" s="1620"/>
      <c r="V37" s="1620"/>
      <c r="W37" s="1620"/>
      <c r="X37" s="1620"/>
      <c r="Y37" s="1620"/>
      <c r="Z37" s="1620"/>
      <c r="AA37" s="3069"/>
      <c r="AB37" s="1613">
        <f t="shared" si="1"/>
        <v>0.3</v>
      </c>
      <c r="AC37" s="1613"/>
      <c r="AD37" s="3068"/>
      <c r="AE37" s="1749">
        <v>0.6</v>
      </c>
      <c r="AF37" s="1839"/>
      <c r="AG37" s="1905"/>
      <c r="AH37" s="1905"/>
      <c r="AI37" s="1905"/>
      <c r="AJ37" s="1905"/>
      <c r="AK37" s="1905"/>
      <c r="AL37" s="1905"/>
      <c r="AM37" s="1905"/>
      <c r="AN37" s="1905"/>
      <c r="AO37" s="1905"/>
      <c r="AP37" s="1905"/>
      <c r="AQ37" s="1905"/>
      <c r="AR37" s="1905"/>
      <c r="AS37" s="1905"/>
      <c r="AT37" s="1905"/>
      <c r="AU37" s="1905"/>
      <c r="AV37" s="1905"/>
      <c r="AW37" s="1905"/>
    </row>
    <row r="38" spans="1:49" ht="15.95" customHeight="1">
      <c r="A38" s="1839" t="s">
        <v>1694</v>
      </c>
      <c r="B38" s="1840"/>
      <c r="C38" s="1620">
        <v>4.5999999999999996</v>
      </c>
      <c r="D38" s="1620"/>
      <c r="E38" s="1620"/>
      <c r="F38" s="1620"/>
      <c r="G38" s="1620"/>
      <c r="H38" s="1620"/>
      <c r="I38" s="1620"/>
      <c r="J38" s="1620"/>
      <c r="K38" s="1620"/>
      <c r="L38" s="1620"/>
      <c r="M38" s="1620"/>
      <c r="N38" s="1620"/>
      <c r="O38" s="1620"/>
      <c r="P38" s="1620"/>
      <c r="Q38" s="1620"/>
      <c r="R38" s="1620"/>
      <c r="S38" s="1620"/>
      <c r="T38" s="1620"/>
      <c r="U38" s="1620"/>
      <c r="V38" s="1620"/>
      <c r="W38" s="1620"/>
      <c r="X38" s="1620"/>
      <c r="Y38" s="1620"/>
      <c r="Z38" s="1620"/>
      <c r="AA38" s="3069"/>
      <c r="AB38" s="1613">
        <f t="shared" si="1"/>
        <v>4.5999999999999996</v>
      </c>
      <c r="AC38" s="1613"/>
      <c r="AD38" s="3068"/>
      <c r="AE38" s="1620">
        <v>4.5</v>
      </c>
      <c r="AF38" s="1839"/>
      <c r="AG38" s="1905"/>
      <c r="AH38" s="1905"/>
      <c r="AI38" s="1905"/>
      <c r="AJ38" s="1905"/>
      <c r="AK38" s="1905"/>
      <c r="AL38" s="1905"/>
      <c r="AM38" s="1905"/>
      <c r="AN38" s="1905"/>
      <c r="AO38" s="1905"/>
      <c r="AP38" s="1905"/>
      <c r="AQ38" s="1905"/>
      <c r="AR38" s="1905"/>
      <c r="AS38" s="1905"/>
      <c r="AT38" s="1905"/>
      <c r="AU38" s="1905"/>
      <c r="AV38" s="1905"/>
      <c r="AW38" s="1905"/>
    </row>
    <row r="39" spans="1:49" ht="15.95" customHeight="1">
      <c r="A39" s="1839" t="s">
        <v>1709</v>
      </c>
      <c r="B39" s="1840"/>
      <c r="C39" s="1620">
        <v>44.1</v>
      </c>
      <c r="D39" s="1620"/>
      <c r="E39" s="1620"/>
      <c r="F39" s="1620"/>
      <c r="G39" s="1620"/>
      <c r="H39" s="1620"/>
      <c r="I39" s="1620"/>
      <c r="J39" s="1620"/>
      <c r="K39" s="1620"/>
      <c r="L39" s="1620"/>
      <c r="M39" s="1620"/>
      <c r="N39" s="1620"/>
      <c r="O39" s="1620"/>
      <c r="P39" s="1620"/>
      <c r="Q39" s="1620"/>
      <c r="R39" s="1620"/>
      <c r="S39" s="1620"/>
      <c r="T39" s="1620"/>
      <c r="U39" s="1620"/>
      <c r="V39" s="1620"/>
      <c r="W39" s="1620"/>
      <c r="X39" s="1620"/>
      <c r="Y39" s="1620"/>
      <c r="Z39" s="1620"/>
      <c r="AA39" s="3069"/>
      <c r="AB39" s="1613">
        <f t="shared" si="1"/>
        <v>44.1</v>
      </c>
      <c r="AC39" s="1613"/>
      <c r="AD39" s="3068"/>
      <c r="AE39" s="1620">
        <v>40</v>
      </c>
      <c r="AF39" s="1839"/>
      <c r="AG39" s="1905"/>
      <c r="AH39" s="1905"/>
      <c r="AI39" s="1905"/>
      <c r="AJ39" s="1905"/>
      <c r="AK39" s="1905"/>
      <c r="AL39" s="1905"/>
      <c r="AM39" s="1905"/>
      <c r="AN39" s="1905"/>
      <c r="AO39" s="1905"/>
      <c r="AP39" s="1905"/>
      <c r="AQ39" s="1905"/>
      <c r="AR39" s="1905"/>
      <c r="AS39" s="1905"/>
      <c r="AT39" s="1905"/>
      <c r="AU39" s="1905"/>
      <c r="AV39" s="1905"/>
      <c r="AW39" s="1905"/>
    </row>
    <row r="40" spans="1:49" ht="8.1" customHeight="1">
      <c r="A40" s="1840"/>
      <c r="B40" s="1840"/>
      <c r="C40" s="2322"/>
      <c r="D40" s="1613"/>
      <c r="E40" s="2322"/>
      <c r="F40" s="1613"/>
      <c r="G40" s="2322"/>
      <c r="H40" s="1613"/>
      <c r="I40" s="2322"/>
      <c r="J40" s="1613"/>
      <c r="K40" s="2322"/>
      <c r="L40" s="1613"/>
      <c r="M40" s="2322"/>
      <c r="N40" s="1613"/>
      <c r="O40" s="2322"/>
      <c r="P40" s="1613"/>
      <c r="Q40" s="2322"/>
      <c r="R40" s="1613"/>
      <c r="S40" s="2322"/>
      <c r="T40" s="1613"/>
      <c r="U40" s="2322"/>
      <c r="V40" s="1613"/>
      <c r="W40" s="2322"/>
      <c r="X40" s="1613"/>
      <c r="Y40" s="2322"/>
      <c r="Z40" s="1613"/>
      <c r="AA40" s="3068"/>
      <c r="AB40" s="2322"/>
      <c r="AC40" s="1613"/>
      <c r="AD40" s="3068"/>
      <c r="AE40" s="2322"/>
      <c r="AF40" s="1839"/>
      <c r="AG40" s="1905"/>
      <c r="AH40" s="1905"/>
      <c r="AI40" s="1905"/>
      <c r="AJ40" s="1905"/>
      <c r="AK40" s="1905"/>
      <c r="AL40" s="1905"/>
      <c r="AM40" s="1905"/>
      <c r="AN40" s="1905"/>
      <c r="AO40" s="1905"/>
      <c r="AP40" s="1905"/>
      <c r="AQ40" s="1905"/>
      <c r="AR40" s="1905"/>
      <c r="AS40" s="1905"/>
      <c r="AT40" s="1905"/>
      <c r="AU40" s="1905"/>
      <c r="AV40" s="1905"/>
      <c r="AW40" s="1905"/>
    </row>
    <row r="41" spans="1:49" ht="15.95" customHeight="1">
      <c r="A41" s="1840" t="s">
        <v>1696</v>
      </c>
      <c r="B41" s="1840"/>
      <c r="C41" s="3053">
        <f>ROUND(SUM(C35:C39),1)</f>
        <v>70</v>
      </c>
      <c r="D41" s="3053"/>
      <c r="E41" s="3053">
        <f>ROUND(SUM(E35:E39),1)</f>
        <v>0</v>
      </c>
      <c r="F41" s="3053"/>
      <c r="G41" s="3053">
        <f>ROUND(SUM(G35:G39),1)</f>
        <v>0</v>
      </c>
      <c r="H41" s="3053"/>
      <c r="I41" s="3053">
        <f>ROUND(SUM(I35:I39),1)</f>
        <v>0</v>
      </c>
      <c r="J41" s="3053"/>
      <c r="K41" s="3053">
        <f>ROUND(SUM(K35:K39),1)</f>
        <v>0</v>
      </c>
      <c r="L41" s="3053"/>
      <c r="M41" s="3053">
        <f>ROUND(SUM(M35:M39),1)</f>
        <v>0</v>
      </c>
      <c r="N41" s="3053"/>
      <c r="O41" s="3053">
        <f>ROUND(SUM(O35:O39),1)</f>
        <v>0</v>
      </c>
      <c r="P41" s="3053"/>
      <c r="Q41" s="3053">
        <f>ROUND(SUM(Q35:Q39),1)</f>
        <v>0</v>
      </c>
      <c r="R41" s="3053"/>
      <c r="S41" s="3053">
        <f>ROUND(SUM(S35:S39),1)</f>
        <v>0</v>
      </c>
      <c r="T41" s="3053"/>
      <c r="U41" s="3053">
        <f>ROUND(SUM(U35:U39),1)</f>
        <v>0</v>
      </c>
      <c r="V41" s="3053"/>
      <c r="W41" s="3053">
        <f>ROUND(SUM(W35:W39),1)</f>
        <v>0</v>
      </c>
      <c r="X41" s="3053"/>
      <c r="Y41" s="3053">
        <f>ROUND(SUM(Y35:Y39),1)</f>
        <v>0</v>
      </c>
      <c r="Z41" s="3053"/>
      <c r="AA41" s="3065"/>
      <c r="AB41" s="3053">
        <f>ROUND(SUM(AB35:AB39),1)</f>
        <v>70</v>
      </c>
      <c r="AC41" s="3053"/>
      <c r="AD41" s="3065"/>
      <c r="AE41" s="3053">
        <f>ROUND(SUM(AE35:AE39),1)</f>
        <v>90.9</v>
      </c>
      <c r="AF41" s="1840"/>
      <c r="AG41" s="2775"/>
      <c r="AH41" s="2775"/>
      <c r="AI41" s="2775"/>
      <c r="AJ41" s="1905"/>
      <c r="AK41" s="1905"/>
      <c r="AL41" s="1905"/>
      <c r="AM41" s="1905"/>
      <c r="AN41" s="1905"/>
      <c r="AO41" s="1905"/>
      <c r="AP41" s="1905"/>
      <c r="AQ41" s="1905"/>
      <c r="AR41" s="1905"/>
      <c r="AS41" s="1905"/>
      <c r="AT41" s="1905"/>
      <c r="AU41" s="1905"/>
      <c r="AV41" s="1905"/>
      <c r="AW41" s="1905"/>
    </row>
    <row r="42" spans="1:49" ht="15.75">
      <c r="A42" s="1840"/>
      <c r="B42" s="1840"/>
      <c r="C42" s="2322"/>
      <c r="D42" s="1613"/>
      <c r="E42" s="2322"/>
      <c r="F42" s="1613"/>
      <c r="G42" s="2322"/>
      <c r="H42" s="1613"/>
      <c r="I42" s="2322"/>
      <c r="J42" s="1613"/>
      <c r="K42" s="2322"/>
      <c r="L42" s="1613"/>
      <c r="M42" s="2322"/>
      <c r="N42" s="1613"/>
      <c r="O42" s="2322"/>
      <c r="P42" s="1613"/>
      <c r="Q42" s="2322"/>
      <c r="R42" s="1613"/>
      <c r="S42" s="2322"/>
      <c r="T42" s="1613"/>
      <c r="U42" s="2322"/>
      <c r="V42" s="1613"/>
      <c r="W42" s="2322"/>
      <c r="X42" s="1613"/>
      <c r="Y42" s="2322"/>
      <c r="Z42" s="1613"/>
      <c r="AA42" s="3068"/>
      <c r="AB42" s="2322"/>
      <c r="AC42" s="1613"/>
      <c r="AD42" s="3068"/>
      <c r="AE42" s="2322"/>
      <c r="AF42" s="1839"/>
      <c r="AG42" s="1905"/>
      <c r="AH42" s="1905"/>
      <c r="AI42" s="1905"/>
      <c r="AJ42" s="1905"/>
      <c r="AK42" s="1905"/>
      <c r="AL42" s="1905"/>
      <c r="AM42" s="1905"/>
      <c r="AN42" s="1905"/>
      <c r="AO42" s="1905"/>
      <c r="AP42" s="1905"/>
      <c r="AQ42" s="1905"/>
      <c r="AR42" s="1905"/>
      <c r="AS42" s="1905"/>
      <c r="AT42" s="1905"/>
      <c r="AU42" s="1905"/>
      <c r="AV42" s="1905"/>
      <c r="AW42" s="1905"/>
    </row>
    <row r="43" spans="1:49" ht="15.75">
      <c r="A43" s="1840"/>
      <c r="B43" s="1840"/>
      <c r="C43" s="3053"/>
      <c r="D43" s="3053"/>
      <c r="E43" s="3053"/>
      <c r="F43" s="3053"/>
      <c r="G43" s="3053"/>
      <c r="H43" s="3053"/>
      <c r="I43" s="3053"/>
      <c r="J43" s="3053"/>
      <c r="K43" s="3053"/>
      <c r="L43" s="3053"/>
      <c r="M43" s="1613"/>
      <c r="N43" s="1613"/>
      <c r="O43" s="1613"/>
      <c r="P43" s="1613"/>
      <c r="Q43" s="1613"/>
      <c r="R43" s="1613"/>
      <c r="S43" s="1613"/>
      <c r="T43" s="1613"/>
      <c r="U43" s="1613"/>
      <c r="V43" s="1613"/>
      <c r="W43" s="1613"/>
      <c r="X43" s="1613"/>
      <c r="Y43" s="1613"/>
      <c r="Z43" s="1613"/>
      <c r="AA43" s="3068"/>
      <c r="AB43" s="1613"/>
      <c r="AC43" s="1613"/>
      <c r="AD43" s="3068"/>
      <c r="AE43" s="1613"/>
      <c r="AF43" s="1839"/>
      <c r="AG43" s="1905"/>
      <c r="AH43" s="1905"/>
      <c r="AI43" s="1905"/>
      <c r="AJ43" s="1905"/>
      <c r="AK43" s="1905"/>
      <c r="AL43" s="1905"/>
      <c r="AM43" s="1905"/>
      <c r="AN43" s="1905"/>
      <c r="AO43" s="1905"/>
      <c r="AP43" s="1905"/>
      <c r="AQ43" s="1905"/>
      <c r="AR43" s="1905"/>
      <c r="AS43" s="1905"/>
      <c r="AT43" s="1905"/>
      <c r="AU43" s="1905"/>
      <c r="AV43" s="1905"/>
      <c r="AW43" s="1905"/>
    </row>
    <row r="44" spans="1:49" ht="15.95" customHeight="1">
      <c r="A44" s="2299" t="s">
        <v>1664</v>
      </c>
      <c r="B44" s="1840"/>
      <c r="C44" s="3053"/>
      <c r="D44" s="3053"/>
      <c r="E44" s="3053"/>
      <c r="F44" s="3053"/>
      <c r="G44" s="3053"/>
      <c r="H44" s="3053"/>
      <c r="I44" s="3053"/>
      <c r="J44" s="3053"/>
      <c r="K44" s="3053"/>
      <c r="L44" s="3053"/>
      <c r="M44" s="1613"/>
      <c r="N44" s="1613"/>
      <c r="O44" s="1613"/>
      <c r="P44" s="1613"/>
      <c r="Q44" s="1613"/>
      <c r="R44" s="1613"/>
      <c r="S44" s="1613"/>
      <c r="T44" s="1613"/>
      <c r="U44" s="1613"/>
      <c r="V44" s="1613"/>
      <c r="W44" s="1613"/>
      <c r="X44" s="1613"/>
      <c r="Y44" s="1613"/>
      <c r="Z44" s="1613"/>
      <c r="AA44" s="3068"/>
      <c r="AB44" s="1613"/>
      <c r="AC44" s="1613"/>
      <c r="AD44" s="3068"/>
      <c r="AE44" s="1613"/>
      <c r="AF44" s="1839"/>
      <c r="AG44" s="1905"/>
      <c r="AH44" s="1905"/>
      <c r="AI44" s="1905"/>
      <c r="AJ44" s="1905"/>
      <c r="AK44" s="1905"/>
      <c r="AL44" s="1905"/>
      <c r="AM44" s="1905"/>
      <c r="AN44" s="1905"/>
      <c r="AO44" s="1905"/>
      <c r="AP44" s="1905"/>
      <c r="AQ44" s="1905"/>
      <c r="AR44" s="1905"/>
      <c r="AS44" s="1905"/>
      <c r="AT44" s="1905"/>
      <c r="AU44" s="1905"/>
      <c r="AV44" s="1905"/>
      <c r="AW44" s="1905"/>
    </row>
    <row r="45" spans="1:49" ht="15.75">
      <c r="A45" s="1840"/>
      <c r="B45" s="1840"/>
      <c r="C45" s="3053"/>
      <c r="D45" s="3053"/>
      <c r="E45" s="3053"/>
      <c r="F45" s="3053"/>
      <c r="G45" s="3053"/>
      <c r="H45" s="3053"/>
      <c r="I45" s="3053"/>
      <c r="J45" s="3053"/>
      <c r="K45" s="3053"/>
      <c r="L45" s="3053"/>
      <c r="M45" s="1613"/>
      <c r="N45" s="1613"/>
      <c r="O45" s="1613"/>
      <c r="P45" s="1613"/>
      <c r="Q45" s="1613"/>
      <c r="R45" s="1613"/>
      <c r="S45" s="1613"/>
      <c r="T45" s="1613"/>
      <c r="U45" s="1613"/>
      <c r="V45" s="1613"/>
      <c r="W45" s="1613"/>
      <c r="X45" s="1613"/>
      <c r="Y45" s="1613"/>
      <c r="Z45" s="1613"/>
      <c r="AA45" s="3068"/>
      <c r="AB45" s="1613"/>
      <c r="AC45" s="1613"/>
      <c r="AD45" s="3068"/>
      <c r="AE45" s="1613"/>
      <c r="AF45" s="1839"/>
      <c r="AG45" s="1905"/>
      <c r="AH45" s="1905"/>
      <c r="AI45" s="1905"/>
      <c r="AJ45" s="1905"/>
      <c r="AK45" s="1905"/>
      <c r="AL45" s="1905"/>
      <c r="AM45" s="1905"/>
      <c r="AN45" s="1905"/>
      <c r="AO45" s="1905"/>
      <c r="AP45" s="1905"/>
      <c r="AQ45" s="1905"/>
      <c r="AR45" s="1905"/>
      <c r="AS45" s="1905"/>
      <c r="AT45" s="1905"/>
      <c r="AU45" s="1905"/>
      <c r="AV45" s="1905"/>
      <c r="AW45" s="1905"/>
    </row>
    <row r="46" spans="1:49" ht="15.95" customHeight="1">
      <c r="A46" s="1839" t="s">
        <v>1698</v>
      </c>
      <c r="B46" s="1839"/>
      <c r="C46" s="1749">
        <v>0</v>
      </c>
      <c r="D46" s="1620"/>
      <c r="E46" s="1749"/>
      <c r="F46" s="1620"/>
      <c r="G46" s="1749"/>
      <c r="H46" s="1620"/>
      <c r="I46" s="1749"/>
      <c r="J46" s="1620"/>
      <c r="K46" s="1749"/>
      <c r="L46" s="1620"/>
      <c r="M46" s="1749"/>
      <c r="N46" s="1620"/>
      <c r="O46" s="1749"/>
      <c r="P46" s="1620"/>
      <c r="Q46" s="1749"/>
      <c r="R46" s="1620"/>
      <c r="S46" s="1749"/>
      <c r="T46" s="1620"/>
      <c r="U46" s="1749"/>
      <c r="V46" s="1620"/>
      <c r="W46" s="1749"/>
      <c r="X46" s="1620"/>
      <c r="Y46" s="1749"/>
      <c r="Z46" s="1620"/>
      <c r="AA46" s="3069"/>
      <c r="AB46" s="1613">
        <f>ROUND(SUM(C46:Y46),1)</f>
        <v>0</v>
      </c>
      <c r="AC46" s="1613"/>
      <c r="AD46" s="3068"/>
      <c r="AE46" s="1749">
        <v>0</v>
      </c>
      <c r="AF46" s="1839"/>
      <c r="AG46" s="1905"/>
      <c r="AH46" s="1905"/>
      <c r="AI46" s="1905"/>
      <c r="AJ46" s="1905"/>
      <c r="AK46" s="1905"/>
      <c r="AL46" s="1905"/>
      <c r="AM46" s="1905"/>
      <c r="AN46" s="1905"/>
      <c r="AO46" s="1905"/>
      <c r="AP46" s="1905"/>
      <c r="AQ46" s="1905"/>
      <c r="AR46" s="1905"/>
      <c r="AS46" s="1905"/>
      <c r="AT46" s="1905"/>
      <c r="AU46" s="1905"/>
      <c r="AV46" s="1905"/>
      <c r="AW46" s="1905"/>
    </row>
    <row r="47" spans="1:49" ht="15.95" customHeight="1">
      <c r="A47" s="1839" t="s">
        <v>1699</v>
      </c>
      <c r="B47" s="1839"/>
      <c r="C47" s="1749">
        <v>0</v>
      </c>
      <c r="D47" s="1620"/>
      <c r="E47" s="1749"/>
      <c r="F47" s="1620"/>
      <c r="G47" s="1749"/>
      <c r="H47" s="1620"/>
      <c r="I47" s="1749"/>
      <c r="J47" s="1620"/>
      <c r="K47" s="1749"/>
      <c r="L47" s="1620"/>
      <c r="M47" s="1749"/>
      <c r="N47" s="1620"/>
      <c r="O47" s="1749"/>
      <c r="P47" s="1620"/>
      <c r="Q47" s="1749"/>
      <c r="R47" s="1620"/>
      <c r="S47" s="1749"/>
      <c r="T47" s="1620"/>
      <c r="U47" s="1749"/>
      <c r="V47" s="1620"/>
      <c r="W47" s="1749"/>
      <c r="X47" s="1620"/>
      <c r="Y47" s="1749"/>
      <c r="Z47" s="1620"/>
      <c r="AA47" s="3069"/>
      <c r="AB47" s="1613">
        <f t="shared" ref="AB47:AB51" si="2">ROUND(SUM(C47:Y47),1)</f>
        <v>0</v>
      </c>
      <c r="AC47" s="1613"/>
      <c r="AD47" s="3068"/>
      <c r="AE47" s="1749">
        <v>0</v>
      </c>
      <c r="AF47" s="1839"/>
      <c r="AG47" s="1905"/>
      <c r="AH47" s="1905"/>
      <c r="AI47" s="1905"/>
      <c r="AJ47" s="1905"/>
      <c r="AK47" s="1905"/>
      <c r="AL47" s="1905"/>
      <c r="AM47" s="1905"/>
      <c r="AN47" s="1905"/>
      <c r="AO47" s="1905"/>
      <c r="AP47" s="1905"/>
      <c r="AQ47" s="1905"/>
      <c r="AR47" s="1905"/>
      <c r="AS47" s="1905"/>
      <c r="AT47" s="1905"/>
      <c r="AU47" s="1905"/>
      <c r="AV47" s="1905"/>
      <c r="AW47" s="1905"/>
    </row>
    <row r="48" spans="1:49" ht="15.95" customHeight="1">
      <c r="A48" s="1839" t="s">
        <v>1700</v>
      </c>
      <c r="B48" s="1839"/>
      <c r="C48" s="1749">
        <v>0</v>
      </c>
      <c r="D48" s="1620"/>
      <c r="E48" s="1749"/>
      <c r="F48" s="1620"/>
      <c r="G48" s="1749"/>
      <c r="H48" s="1620"/>
      <c r="I48" s="1749"/>
      <c r="J48" s="1620"/>
      <c r="K48" s="1749"/>
      <c r="L48" s="1620"/>
      <c r="M48" s="1749"/>
      <c r="N48" s="1620"/>
      <c r="O48" s="1749"/>
      <c r="P48" s="1620"/>
      <c r="Q48" s="1749"/>
      <c r="R48" s="1620"/>
      <c r="S48" s="1749"/>
      <c r="T48" s="1620"/>
      <c r="U48" s="1749"/>
      <c r="V48" s="1620"/>
      <c r="W48" s="1749"/>
      <c r="X48" s="1620"/>
      <c r="Y48" s="1749"/>
      <c r="Z48" s="1620"/>
      <c r="AA48" s="3069"/>
      <c r="AB48" s="1613">
        <f t="shared" si="2"/>
        <v>0</v>
      </c>
      <c r="AC48" s="1613"/>
      <c r="AD48" s="3068"/>
      <c r="AE48" s="1749">
        <v>0</v>
      </c>
      <c r="AF48" s="1839"/>
      <c r="AG48" s="1905"/>
      <c r="AH48" s="1905"/>
      <c r="AI48" s="1905"/>
      <c r="AJ48" s="1905"/>
      <c r="AK48" s="1905"/>
      <c r="AL48" s="1905"/>
      <c r="AM48" s="1905"/>
      <c r="AN48" s="1905"/>
      <c r="AO48" s="1905"/>
      <c r="AP48" s="1905"/>
      <c r="AQ48" s="1905"/>
      <c r="AR48" s="1905"/>
      <c r="AS48" s="1905"/>
      <c r="AT48" s="1905"/>
      <c r="AU48" s="1905"/>
      <c r="AV48" s="1905"/>
      <c r="AW48" s="1905"/>
    </row>
    <row r="49" spans="1:49" ht="15.95" customHeight="1">
      <c r="A49" s="1839" t="s">
        <v>1701</v>
      </c>
      <c r="B49" s="1839"/>
      <c r="C49" s="1749">
        <v>0</v>
      </c>
      <c r="D49" s="1620"/>
      <c r="E49" s="1749"/>
      <c r="F49" s="1620"/>
      <c r="G49" s="1749"/>
      <c r="H49" s="1620"/>
      <c r="I49" s="1749"/>
      <c r="J49" s="1620"/>
      <c r="K49" s="1749"/>
      <c r="L49" s="1620"/>
      <c r="M49" s="1749"/>
      <c r="N49" s="1620"/>
      <c r="O49" s="1749"/>
      <c r="P49" s="1620"/>
      <c r="Q49" s="1749"/>
      <c r="R49" s="1620"/>
      <c r="S49" s="1749"/>
      <c r="T49" s="1620"/>
      <c r="U49" s="1749"/>
      <c r="V49" s="1620"/>
      <c r="W49" s="1749"/>
      <c r="X49" s="1620"/>
      <c r="Y49" s="1749"/>
      <c r="Z49" s="1620"/>
      <c r="AA49" s="3069"/>
      <c r="AB49" s="1613">
        <f t="shared" si="2"/>
        <v>0</v>
      </c>
      <c r="AC49" s="1613"/>
      <c r="AD49" s="3068"/>
      <c r="AE49" s="1749">
        <v>0</v>
      </c>
      <c r="AF49" s="1839"/>
      <c r="AG49" s="1905"/>
      <c r="AH49" s="1905"/>
      <c r="AI49" s="1905"/>
      <c r="AJ49" s="1905"/>
      <c r="AK49" s="1905"/>
      <c r="AL49" s="1905"/>
      <c r="AM49" s="1905"/>
      <c r="AN49" s="1905"/>
      <c r="AO49" s="1905"/>
      <c r="AP49" s="1905"/>
      <c r="AQ49" s="1905"/>
      <c r="AR49" s="1905"/>
      <c r="AS49" s="1905"/>
      <c r="AT49" s="1905"/>
      <c r="AU49" s="1905"/>
      <c r="AV49" s="1905"/>
      <c r="AW49" s="1905"/>
    </row>
    <row r="50" spans="1:49" ht="15.95" customHeight="1">
      <c r="A50" s="1839" t="s">
        <v>1702</v>
      </c>
      <c r="B50" s="1839"/>
      <c r="C50" s="1749">
        <v>0</v>
      </c>
      <c r="D50" s="1620"/>
      <c r="E50" s="1749"/>
      <c r="F50" s="1620"/>
      <c r="G50" s="1749"/>
      <c r="H50" s="1620"/>
      <c r="I50" s="1749"/>
      <c r="J50" s="1620"/>
      <c r="K50" s="1749"/>
      <c r="L50" s="1620"/>
      <c r="M50" s="1749"/>
      <c r="N50" s="1620"/>
      <c r="O50" s="1749"/>
      <c r="P50" s="1620"/>
      <c r="Q50" s="1749"/>
      <c r="R50" s="1620"/>
      <c r="S50" s="1749"/>
      <c r="T50" s="1620"/>
      <c r="U50" s="1749"/>
      <c r="V50" s="1620"/>
      <c r="W50" s="1749"/>
      <c r="X50" s="1620"/>
      <c r="Y50" s="1749"/>
      <c r="Z50" s="1620"/>
      <c r="AA50" s="3069"/>
      <c r="AB50" s="1613">
        <f t="shared" si="2"/>
        <v>0</v>
      </c>
      <c r="AC50" s="1613"/>
      <c r="AD50" s="3068"/>
      <c r="AE50" s="1749">
        <v>0</v>
      </c>
      <c r="AF50" s="1839"/>
      <c r="AG50" s="1905"/>
      <c r="AH50" s="1905"/>
      <c r="AI50" s="1905"/>
      <c r="AJ50" s="1905"/>
      <c r="AK50" s="1905"/>
      <c r="AL50" s="1905"/>
      <c r="AM50" s="1905"/>
      <c r="AN50" s="1905"/>
      <c r="AO50" s="1905"/>
      <c r="AP50" s="1905"/>
      <c r="AQ50" s="1905"/>
      <c r="AR50" s="1905"/>
      <c r="AS50" s="1905"/>
      <c r="AT50" s="1905"/>
      <c r="AU50" s="1905"/>
      <c r="AV50" s="1905"/>
      <c r="AW50" s="1905"/>
    </row>
    <row r="51" spans="1:49" ht="15.95" customHeight="1">
      <c r="A51" s="1859" t="s">
        <v>1710</v>
      </c>
      <c r="B51" s="1839"/>
      <c r="C51" s="1749">
        <v>128.80000000000001</v>
      </c>
      <c r="D51" s="1620"/>
      <c r="E51" s="1749"/>
      <c r="F51" s="1620"/>
      <c r="G51" s="1749"/>
      <c r="H51" s="1620"/>
      <c r="I51" s="1749"/>
      <c r="J51" s="1620"/>
      <c r="K51" s="1749"/>
      <c r="L51" s="1620"/>
      <c r="M51" s="1749"/>
      <c r="N51" s="1620"/>
      <c r="O51" s="1749"/>
      <c r="P51" s="1620"/>
      <c r="Q51" s="1749"/>
      <c r="R51" s="1620"/>
      <c r="S51" s="1749"/>
      <c r="T51" s="1620"/>
      <c r="U51" s="1749"/>
      <c r="V51" s="1620"/>
      <c r="W51" s="1749"/>
      <c r="X51" s="1620"/>
      <c r="Y51" s="1749"/>
      <c r="Z51" s="1620"/>
      <c r="AA51" s="3069"/>
      <c r="AB51" s="1613">
        <f t="shared" si="2"/>
        <v>128.80000000000001</v>
      </c>
      <c r="AC51" s="1613"/>
      <c r="AD51" s="3068"/>
      <c r="AE51" s="1749">
        <v>121.6</v>
      </c>
      <c r="AF51" s="1839"/>
      <c r="AG51" s="1905"/>
      <c r="AH51" s="1905"/>
      <c r="AI51" s="1905"/>
      <c r="AJ51" s="1905"/>
      <c r="AK51" s="1905"/>
      <c r="AL51" s="1905"/>
      <c r="AM51" s="1905"/>
      <c r="AN51" s="1905"/>
      <c r="AO51" s="1905"/>
      <c r="AP51" s="1905"/>
      <c r="AQ51" s="1905"/>
      <c r="AR51" s="1905"/>
      <c r="AS51" s="1905"/>
      <c r="AT51" s="1905"/>
      <c r="AU51" s="1905"/>
      <c r="AV51" s="1905"/>
      <c r="AW51" s="1905"/>
    </row>
    <row r="52" spans="1:49" ht="9" customHeight="1">
      <c r="A52" s="1839"/>
      <c r="B52" s="1839"/>
      <c r="C52" s="2322"/>
      <c r="D52" s="1613"/>
      <c r="E52" s="2322"/>
      <c r="F52" s="1613"/>
      <c r="G52" s="2322"/>
      <c r="H52" s="1613"/>
      <c r="I52" s="2322"/>
      <c r="J52" s="1613"/>
      <c r="K52" s="2322"/>
      <c r="L52" s="1613"/>
      <c r="M52" s="2322"/>
      <c r="N52" s="1613"/>
      <c r="O52" s="2322"/>
      <c r="P52" s="1613"/>
      <c r="Q52" s="2322"/>
      <c r="R52" s="1613"/>
      <c r="S52" s="2322"/>
      <c r="T52" s="1613"/>
      <c r="U52" s="2322"/>
      <c r="V52" s="1613"/>
      <c r="W52" s="2322"/>
      <c r="X52" s="1613"/>
      <c r="Y52" s="2322"/>
      <c r="Z52" s="1613"/>
      <c r="AA52" s="3068"/>
      <c r="AB52" s="2322"/>
      <c r="AC52" s="1613"/>
      <c r="AD52" s="3068"/>
      <c r="AE52" s="2322"/>
      <c r="AF52" s="1839"/>
      <c r="AG52" s="1905"/>
      <c r="AH52" s="1905"/>
      <c r="AI52" s="1905"/>
      <c r="AJ52" s="1905"/>
      <c r="AK52" s="1905"/>
      <c r="AL52" s="1905"/>
      <c r="AM52" s="1905"/>
      <c r="AN52" s="1905"/>
      <c r="AO52" s="1905"/>
      <c r="AP52" s="1905"/>
      <c r="AQ52" s="1905"/>
      <c r="AR52" s="1905"/>
      <c r="AS52" s="1905"/>
      <c r="AT52" s="1905"/>
      <c r="AU52" s="1905"/>
      <c r="AV52" s="1905"/>
      <c r="AW52" s="1905"/>
    </row>
    <row r="53" spans="1:49" ht="15.95" customHeight="1">
      <c r="A53" s="1840" t="s">
        <v>1704</v>
      </c>
      <c r="B53" s="1839"/>
      <c r="C53" s="3054">
        <f>ROUND(SUM(C46:C51),1)</f>
        <v>128.80000000000001</v>
      </c>
      <c r="D53" s="3053"/>
      <c r="E53" s="3054">
        <f>ROUND(SUM(E46:E51),1)</f>
        <v>0</v>
      </c>
      <c r="F53" s="3053"/>
      <c r="G53" s="3054">
        <f>ROUND(SUM(G46:G51),1)</f>
        <v>0</v>
      </c>
      <c r="H53" s="3053"/>
      <c r="I53" s="3054">
        <f>ROUND(SUM(I46:I51),1)</f>
        <v>0</v>
      </c>
      <c r="J53" s="3053"/>
      <c r="K53" s="3054">
        <f>ROUND(SUM(K46:K51),1)</f>
        <v>0</v>
      </c>
      <c r="L53" s="3053"/>
      <c r="M53" s="3054">
        <f>ROUND(SUM(M46:M51),1)</f>
        <v>0</v>
      </c>
      <c r="N53" s="3053"/>
      <c r="O53" s="3054">
        <f>ROUND(SUM(O46:O51),1)</f>
        <v>0</v>
      </c>
      <c r="P53" s="3053"/>
      <c r="Q53" s="3054">
        <f>ROUND(SUM(Q46:Q51),1)</f>
        <v>0</v>
      </c>
      <c r="R53" s="3053"/>
      <c r="S53" s="3054">
        <f>ROUND(SUM(S46:S51),1)</f>
        <v>0</v>
      </c>
      <c r="T53" s="3053"/>
      <c r="U53" s="3054">
        <f>ROUND(SUM(U46:U51),1)</f>
        <v>0</v>
      </c>
      <c r="V53" s="3053"/>
      <c r="W53" s="3054">
        <f>ROUND(SUM(W46:W51),1)</f>
        <v>0</v>
      </c>
      <c r="X53" s="3053"/>
      <c r="Y53" s="3054">
        <f>ROUND(SUM(Y46:Y51),1)</f>
        <v>0</v>
      </c>
      <c r="Z53" s="3053"/>
      <c r="AA53" s="3065"/>
      <c r="AB53" s="3054">
        <f>ROUND(SUM(AB46:AB51),1)</f>
        <v>128.80000000000001</v>
      </c>
      <c r="AC53" s="3053"/>
      <c r="AD53" s="3065"/>
      <c r="AE53" s="3054">
        <f>ROUND(SUM(AE46:AE51),1)</f>
        <v>121.6</v>
      </c>
      <c r="AF53" s="1840"/>
      <c r="AG53" s="2775"/>
      <c r="AH53" s="2775"/>
      <c r="AI53" s="2775"/>
      <c r="AJ53" s="2775"/>
      <c r="AK53" s="1905"/>
      <c r="AL53" s="1905"/>
      <c r="AM53" s="1905"/>
      <c r="AN53" s="1905"/>
      <c r="AO53" s="1905"/>
      <c r="AP53" s="1905"/>
      <c r="AQ53" s="1905"/>
      <c r="AR53" s="1905"/>
      <c r="AS53" s="1905"/>
      <c r="AT53" s="1905"/>
      <c r="AU53" s="1905"/>
      <c r="AV53" s="1905"/>
      <c r="AW53" s="1905"/>
    </row>
    <row r="54" spans="1:49" ht="15.75">
      <c r="A54" s="1840"/>
      <c r="B54" s="1840"/>
      <c r="C54" s="3055"/>
      <c r="D54" s="3070"/>
      <c r="E54" s="3055"/>
      <c r="F54" s="3070"/>
      <c r="G54" s="3055"/>
      <c r="H54" s="3070"/>
      <c r="I54" s="3055"/>
      <c r="J54" s="3070"/>
      <c r="K54" s="3055"/>
      <c r="L54" s="3070"/>
      <c r="M54" s="3055"/>
      <c r="N54" s="3070"/>
      <c r="O54" s="3055"/>
      <c r="P54" s="3070"/>
      <c r="Q54" s="3055"/>
      <c r="R54" s="3070"/>
      <c r="S54" s="3055"/>
      <c r="T54" s="3070"/>
      <c r="U54" s="3055"/>
      <c r="V54" s="3070"/>
      <c r="W54" s="3055"/>
      <c r="X54" s="3070"/>
      <c r="Y54" s="3055"/>
      <c r="Z54" s="3070"/>
      <c r="AA54" s="3071"/>
      <c r="AB54" s="3055"/>
      <c r="AC54" s="3070"/>
      <c r="AD54" s="3071"/>
      <c r="AE54" s="3055"/>
      <c r="AF54" s="1840"/>
      <c r="AG54" s="2775"/>
      <c r="AH54" s="2775"/>
      <c r="AI54" s="2775"/>
      <c r="AJ54" s="2775"/>
      <c r="AK54" s="1905"/>
      <c r="AL54" s="1905"/>
      <c r="AM54" s="1905"/>
      <c r="AN54" s="1905"/>
      <c r="AO54" s="1905"/>
      <c r="AP54" s="1905"/>
      <c r="AQ54" s="1905"/>
      <c r="AR54" s="1905"/>
      <c r="AS54" s="1905"/>
      <c r="AT54" s="1905"/>
      <c r="AU54" s="1905"/>
      <c r="AV54" s="1905"/>
      <c r="AW54" s="1905"/>
    </row>
    <row r="55" spans="1:49" ht="15.95" customHeight="1" thickBot="1">
      <c r="A55" s="1840" t="s">
        <v>1705</v>
      </c>
      <c r="B55" s="1840"/>
      <c r="C55" s="3056">
        <f>ROUND(SUM(C18)+SUM(C30)+SUM(C41)+SUM(C53),1)</f>
        <v>417.2</v>
      </c>
      <c r="D55" s="3056"/>
      <c r="E55" s="3056">
        <f>ROUND(SUM(E18)+SUM(E30)+SUM(E41)+SUM(E53),1)</f>
        <v>0</v>
      </c>
      <c r="F55" s="3056"/>
      <c r="G55" s="3056">
        <f>ROUND(SUM(G18)+SUM(G30)+SUM(G41)+SUM(G53),1)</f>
        <v>0</v>
      </c>
      <c r="H55" s="3056"/>
      <c r="I55" s="3056">
        <f>ROUND(SUM(I18)+SUM(I30)+SUM(I41)+SUM(I53),1)</f>
        <v>0</v>
      </c>
      <c r="J55" s="3056"/>
      <c r="K55" s="3056">
        <f>ROUND(SUM(K18)+SUM(K30)+SUM(K41)+SUM(K53),1)</f>
        <v>0</v>
      </c>
      <c r="L55" s="3056"/>
      <c r="M55" s="3056">
        <f>ROUND(SUM(M18)+SUM(M30)+SUM(M41)+SUM(M53),1)</f>
        <v>0</v>
      </c>
      <c r="N55" s="3056"/>
      <c r="O55" s="3056">
        <f>ROUND(SUM(O18)+SUM(O30)+SUM(O41)+SUM(O53),1)</f>
        <v>0</v>
      </c>
      <c r="P55" s="3056"/>
      <c r="Q55" s="3056">
        <f>ROUND(SUM(Q18)+SUM(Q30)+SUM(Q41)+SUM(Q53),1)</f>
        <v>0</v>
      </c>
      <c r="R55" s="3056"/>
      <c r="S55" s="3056">
        <f>ROUND(SUM(S18)+SUM(S30)+SUM(S41)+SUM(S53),1)</f>
        <v>0</v>
      </c>
      <c r="T55" s="3056"/>
      <c r="U55" s="3056">
        <f>ROUND(SUM(U18)+SUM(U30)+SUM(U41)+SUM(U53),1)</f>
        <v>0</v>
      </c>
      <c r="V55" s="3056"/>
      <c r="W55" s="3056">
        <f>ROUND(SUM(W18)+SUM(W30)+SUM(W41)+SUM(W53),1)</f>
        <v>0</v>
      </c>
      <c r="X55" s="3056"/>
      <c r="Y55" s="3056">
        <f>ROUND(SUM(Y18)+SUM(Y30)+SUM(Y41)+SUM(Y53),1)</f>
        <v>0</v>
      </c>
      <c r="Z55" s="3056"/>
      <c r="AA55" s="3072"/>
      <c r="AB55" s="3056">
        <f>ROUND(SUM(AB18)+SUM(AB30)+SUM(AB41)+SUM(AB53),1)</f>
        <v>417.2</v>
      </c>
      <c r="AC55" s="3056"/>
      <c r="AD55" s="3072"/>
      <c r="AE55" s="3057">
        <f>ROUND(SUM(AE18)+SUM(AE30)+SUM(AE41)+SUM(AE53),1)</f>
        <v>411.8</v>
      </c>
      <c r="AF55" s="1840"/>
      <c r="AG55" s="2775"/>
      <c r="AH55" s="2775"/>
      <c r="AI55" s="2775"/>
      <c r="AJ55" s="2775"/>
      <c r="AK55" s="1905"/>
      <c r="AL55" s="1905"/>
      <c r="AM55" s="1905"/>
      <c r="AN55" s="1905"/>
      <c r="AO55" s="1905"/>
      <c r="AP55" s="1905"/>
      <c r="AQ55" s="1905"/>
      <c r="AR55" s="1905"/>
      <c r="AS55" s="1905"/>
      <c r="AT55" s="1905"/>
      <c r="AU55" s="1905"/>
      <c r="AV55" s="1905"/>
      <c r="AW55" s="1905"/>
    </row>
    <row r="56" spans="1:49" ht="16.5" thickTop="1">
      <c r="A56" s="1840"/>
      <c r="B56" s="1840"/>
      <c r="C56" s="2783"/>
      <c r="D56" s="171"/>
      <c r="E56" s="2783"/>
      <c r="F56" s="171"/>
      <c r="G56" s="2783"/>
      <c r="H56" s="171"/>
      <c r="I56" s="2783"/>
      <c r="J56" s="171"/>
      <c r="K56" s="2783"/>
      <c r="L56" s="171"/>
      <c r="M56" s="2783"/>
      <c r="N56" s="171"/>
      <c r="O56" s="2783"/>
      <c r="P56" s="171"/>
      <c r="Q56" s="2783"/>
      <c r="R56" s="171"/>
      <c r="S56" s="2783"/>
      <c r="T56" s="171"/>
      <c r="U56" s="2783"/>
      <c r="V56" s="171"/>
      <c r="W56" s="2783"/>
      <c r="X56" s="171"/>
      <c r="Y56" s="2783"/>
      <c r="Z56" s="171"/>
      <c r="AA56" s="171"/>
      <c r="AB56" s="2783"/>
      <c r="AC56" s="171"/>
      <c r="AD56" s="171"/>
      <c r="AE56" s="175"/>
      <c r="AF56" s="1840"/>
      <c r="AG56" s="2775"/>
      <c r="AH56" s="2775"/>
      <c r="AI56" s="2775"/>
      <c r="AJ56" s="2775"/>
      <c r="AK56" s="1905"/>
      <c r="AL56" s="1905"/>
      <c r="AM56" s="1905"/>
      <c r="AN56" s="1905"/>
      <c r="AO56" s="1905"/>
      <c r="AP56" s="1905"/>
      <c r="AQ56" s="1905"/>
      <c r="AR56" s="1905"/>
      <c r="AS56" s="1905"/>
      <c r="AT56" s="1905"/>
      <c r="AU56" s="1905"/>
      <c r="AV56" s="1905"/>
      <c r="AW56" s="1905"/>
    </row>
    <row r="57" spans="1:49" ht="15">
      <c r="A57" s="1839"/>
      <c r="B57" s="1839"/>
      <c r="C57" s="1724"/>
      <c r="D57" s="1724"/>
      <c r="E57" s="1724"/>
      <c r="F57" s="1724"/>
      <c r="G57" s="1724"/>
      <c r="H57" s="1724"/>
      <c r="I57" s="1724"/>
      <c r="J57" s="1724"/>
      <c r="K57" s="1724"/>
      <c r="L57" s="1724"/>
      <c r="M57" s="1724"/>
      <c r="N57" s="1724"/>
      <c r="O57" s="1724"/>
      <c r="P57" s="1724"/>
      <c r="Q57" s="1724"/>
      <c r="R57" s="1724"/>
      <c r="S57" s="1724"/>
      <c r="T57" s="1724"/>
      <c r="U57" s="1724"/>
      <c r="V57" s="1724"/>
      <c r="W57" s="1724"/>
      <c r="X57" s="1724"/>
      <c r="Y57" s="1724"/>
      <c r="Z57" s="1724"/>
      <c r="AA57" s="1724"/>
      <c r="AB57" s="1724"/>
      <c r="AC57" s="1724"/>
      <c r="AD57" s="1724"/>
      <c r="AE57" s="1724"/>
      <c r="AF57" s="1839"/>
      <c r="AG57" s="1905"/>
      <c r="AH57" s="1905"/>
      <c r="AI57" s="1905"/>
      <c r="AJ57" s="1905"/>
      <c r="AK57" s="1905"/>
      <c r="AL57" s="1905"/>
      <c r="AM57" s="1905"/>
      <c r="AN57" s="1905"/>
      <c r="AO57" s="1905"/>
      <c r="AP57" s="1905"/>
      <c r="AQ57" s="1905"/>
      <c r="AR57" s="1905"/>
      <c r="AS57" s="1905"/>
      <c r="AT57" s="1905"/>
      <c r="AU57" s="1905"/>
      <c r="AV57" s="1905"/>
      <c r="AW57" s="1905"/>
    </row>
    <row r="58" spans="1:49" ht="15">
      <c r="A58" s="2290"/>
      <c r="B58" s="1839"/>
      <c r="C58" s="1839"/>
      <c r="D58" s="1839"/>
      <c r="E58" s="1839"/>
      <c r="F58" s="1839"/>
      <c r="G58" s="1839"/>
      <c r="H58" s="1839"/>
      <c r="I58" s="1839"/>
      <c r="J58" s="1839"/>
      <c r="K58" s="1839"/>
      <c r="L58" s="1839"/>
      <c r="M58" s="1839"/>
      <c r="N58" s="1839"/>
      <c r="O58" s="1839"/>
      <c r="P58" s="1839"/>
      <c r="Q58" s="1839"/>
      <c r="R58" s="1839"/>
      <c r="S58" s="1839"/>
      <c r="T58" s="1839"/>
      <c r="U58" s="1839"/>
      <c r="V58" s="1839"/>
      <c r="W58" s="1839"/>
      <c r="X58" s="1839"/>
      <c r="Y58" s="1839"/>
      <c r="Z58" s="1839"/>
      <c r="AA58" s="1839"/>
      <c r="AB58" s="1839"/>
      <c r="AC58" s="1839"/>
      <c r="AD58" s="1839"/>
      <c r="AE58" s="1839"/>
      <c r="AF58" s="1839"/>
      <c r="AG58" s="1905"/>
      <c r="AH58" s="1905"/>
      <c r="AI58" s="1905"/>
      <c r="AJ58" s="1905"/>
      <c r="AK58" s="1905"/>
      <c r="AL58" s="1905"/>
      <c r="AM58" s="1905"/>
      <c r="AN58" s="1905"/>
      <c r="AO58" s="1905"/>
      <c r="AP58" s="1905"/>
      <c r="AQ58" s="1905"/>
      <c r="AR58" s="1905"/>
      <c r="AS58" s="1905"/>
      <c r="AT58" s="1905"/>
      <c r="AU58" s="1905"/>
      <c r="AV58" s="1905"/>
      <c r="AW58" s="1905"/>
    </row>
    <row r="59" spans="1:49" ht="15">
      <c r="A59" s="2290"/>
      <c r="B59" s="1839"/>
      <c r="C59" s="1839"/>
      <c r="D59" s="1839"/>
      <c r="E59" s="1839"/>
      <c r="F59" s="1839"/>
      <c r="G59" s="1839"/>
      <c r="H59" s="1839"/>
      <c r="I59" s="1839"/>
      <c r="J59" s="1839"/>
      <c r="K59" s="1839"/>
      <c r="L59" s="1839"/>
      <c r="M59" s="1839"/>
      <c r="N59" s="1839"/>
      <c r="O59" s="1839"/>
      <c r="P59" s="1839"/>
      <c r="Q59" s="1839"/>
      <c r="R59" s="1839"/>
      <c r="S59" s="1839"/>
      <c r="T59" s="1839"/>
      <c r="U59" s="1839"/>
      <c r="V59" s="1839"/>
      <c r="W59" s="1839"/>
      <c r="X59" s="1839"/>
      <c r="Y59" s="1839"/>
      <c r="Z59" s="1839"/>
      <c r="AA59" s="1839"/>
      <c r="AB59" s="1839"/>
      <c r="AC59" s="1839"/>
      <c r="AD59" s="1839"/>
      <c r="AE59" s="1839"/>
      <c r="AF59" s="1839"/>
      <c r="AG59" s="1905"/>
      <c r="AH59" s="1905"/>
      <c r="AI59" s="1905"/>
      <c r="AJ59" s="1905"/>
      <c r="AK59" s="1905"/>
      <c r="AL59" s="1905"/>
      <c r="AM59" s="1905"/>
      <c r="AN59" s="1905"/>
      <c r="AO59" s="1905"/>
      <c r="AP59" s="1905"/>
      <c r="AQ59" s="1905"/>
      <c r="AR59" s="1905"/>
      <c r="AS59" s="1905"/>
      <c r="AT59" s="1905"/>
      <c r="AU59" s="1905"/>
      <c r="AV59" s="1905"/>
      <c r="AW59" s="1905"/>
    </row>
    <row r="60" spans="1:49" ht="15">
      <c r="A60" s="2290"/>
      <c r="B60" s="1839"/>
      <c r="C60" s="1839"/>
      <c r="D60" s="1839"/>
      <c r="E60" s="1839"/>
      <c r="F60" s="1839"/>
      <c r="G60" s="1839"/>
      <c r="H60" s="1839"/>
      <c r="I60" s="1839"/>
      <c r="J60" s="1839"/>
      <c r="K60" s="1839"/>
      <c r="L60" s="1839"/>
      <c r="M60" s="1839"/>
      <c r="N60" s="1839"/>
      <c r="O60" s="1839"/>
      <c r="P60" s="1839"/>
      <c r="Q60" s="1839"/>
      <c r="R60" s="1839"/>
      <c r="S60" s="1839"/>
      <c r="T60" s="1839"/>
      <c r="U60" s="1839"/>
      <c r="V60" s="1839"/>
      <c r="W60" s="1839"/>
      <c r="X60" s="1839"/>
      <c r="Y60" s="1839"/>
      <c r="Z60" s="1839"/>
      <c r="AA60" s="1839"/>
      <c r="AB60" s="1839"/>
      <c r="AC60" s="1839"/>
      <c r="AD60" s="1839"/>
      <c r="AE60" s="1839"/>
      <c r="AF60" s="1839"/>
      <c r="AG60" s="1905"/>
      <c r="AH60" s="1905"/>
      <c r="AI60" s="1905"/>
      <c r="AJ60" s="1905"/>
      <c r="AK60" s="1905"/>
      <c r="AL60" s="1905"/>
      <c r="AM60" s="1905"/>
      <c r="AN60" s="1905"/>
      <c r="AO60" s="1905"/>
      <c r="AP60" s="1905"/>
      <c r="AQ60" s="1905"/>
      <c r="AR60" s="1905"/>
      <c r="AS60" s="1905"/>
      <c r="AT60" s="1905"/>
      <c r="AU60" s="1905"/>
      <c r="AV60" s="1905"/>
      <c r="AW60" s="1905"/>
    </row>
    <row r="61" spans="1:49" ht="15">
      <c r="A61" s="1839"/>
      <c r="B61" s="1839"/>
      <c r="C61" s="1839"/>
      <c r="D61" s="1839"/>
      <c r="E61" s="1839"/>
      <c r="F61" s="1839"/>
      <c r="G61" s="1839"/>
      <c r="H61" s="1839"/>
      <c r="I61" s="1839"/>
      <c r="J61" s="1839"/>
      <c r="K61" s="1839"/>
      <c r="L61" s="1839"/>
      <c r="M61" s="1839"/>
      <c r="N61" s="1839"/>
      <c r="O61" s="1839"/>
      <c r="P61" s="1839"/>
      <c r="Q61" s="1839"/>
      <c r="R61" s="1839"/>
      <c r="S61" s="1839"/>
      <c r="T61" s="1839"/>
      <c r="U61" s="1839"/>
      <c r="V61" s="1839"/>
      <c r="W61" s="1839"/>
      <c r="X61" s="1839"/>
      <c r="Y61" s="1839"/>
      <c r="Z61" s="1839"/>
      <c r="AA61" s="1839"/>
      <c r="AB61" s="1839"/>
      <c r="AC61" s="1839"/>
      <c r="AD61" s="1839"/>
      <c r="AE61" s="1839"/>
      <c r="AF61" s="1839"/>
      <c r="AG61" s="1905"/>
      <c r="AH61" s="1905"/>
      <c r="AI61" s="1905"/>
      <c r="AJ61" s="1905"/>
      <c r="AK61" s="1905"/>
      <c r="AL61" s="1905"/>
      <c r="AM61" s="1905"/>
      <c r="AN61" s="1905"/>
      <c r="AO61" s="1905"/>
      <c r="AP61" s="1905"/>
      <c r="AQ61" s="1905"/>
      <c r="AR61" s="1905"/>
      <c r="AS61" s="1905"/>
      <c r="AT61" s="1905"/>
      <c r="AU61" s="1905"/>
      <c r="AV61" s="1905"/>
      <c r="AW61" s="1905"/>
    </row>
    <row r="62" spans="1:49" ht="15">
      <c r="A62" s="1839"/>
      <c r="B62" s="1839"/>
      <c r="C62" s="1839"/>
      <c r="D62" s="1839"/>
      <c r="E62" s="1839"/>
      <c r="F62" s="1839"/>
      <c r="G62" s="1839"/>
      <c r="H62" s="1839"/>
      <c r="I62" s="1839"/>
      <c r="J62" s="1839"/>
      <c r="K62" s="1839"/>
      <c r="L62" s="1839"/>
      <c r="M62" s="1839"/>
      <c r="N62" s="1839"/>
      <c r="O62" s="1839"/>
      <c r="P62" s="1839"/>
      <c r="Q62" s="1839"/>
      <c r="R62" s="1839"/>
      <c r="S62" s="1839"/>
      <c r="T62" s="1839"/>
      <c r="U62" s="1839"/>
      <c r="V62" s="1839"/>
      <c r="W62" s="1839"/>
      <c r="X62" s="1839"/>
      <c r="Y62" s="1839"/>
      <c r="Z62" s="1839"/>
      <c r="AA62" s="1839"/>
      <c r="AB62" s="1839"/>
      <c r="AC62" s="1839"/>
      <c r="AD62" s="1839"/>
      <c r="AE62" s="1839"/>
      <c r="AF62" s="1839"/>
      <c r="AG62" s="1905"/>
      <c r="AH62" s="1905"/>
      <c r="AI62" s="1905"/>
      <c r="AJ62" s="1905"/>
      <c r="AK62" s="1905"/>
      <c r="AL62" s="1905"/>
      <c r="AM62" s="1905"/>
      <c r="AN62" s="1905"/>
      <c r="AO62" s="1905"/>
      <c r="AP62" s="1905"/>
      <c r="AQ62" s="1905"/>
      <c r="AR62" s="1905"/>
      <c r="AS62" s="1905"/>
      <c r="AT62" s="1905"/>
      <c r="AU62" s="1905"/>
      <c r="AV62" s="1905"/>
      <c r="AW62" s="1905"/>
    </row>
    <row r="63" spans="1:49" ht="15">
      <c r="A63" s="1839"/>
      <c r="B63" s="1839"/>
      <c r="C63" s="1839"/>
      <c r="D63" s="1839"/>
      <c r="E63" s="1839"/>
      <c r="F63" s="1839"/>
      <c r="G63" s="1839"/>
      <c r="H63" s="1839"/>
      <c r="I63" s="1839"/>
      <c r="J63" s="1839"/>
      <c r="K63" s="1839"/>
      <c r="L63" s="1839"/>
      <c r="M63" s="1839"/>
      <c r="N63" s="1839"/>
      <c r="O63" s="1839"/>
      <c r="P63" s="1839"/>
      <c r="Q63" s="1839"/>
      <c r="R63" s="1839"/>
      <c r="S63" s="1839"/>
      <c r="T63" s="1839"/>
      <c r="U63" s="1839"/>
      <c r="V63" s="1839"/>
      <c r="W63" s="1839"/>
      <c r="X63" s="1839"/>
      <c r="Y63" s="1839"/>
      <c r="Z63" s="1839"/>
      <c r="AA63" s="1839"/>
      <c r="AB63" s="1839"/>
      <c r="AC63" s="1839"/>
      <c r="AD63" s="1839"/>
      <c r="AE63" s="1839"/>
      <c r="AF63" s="1839"/>
      <c r="AG63" s="1905"/>
      <c r="AH63" s="1905"/>
      <c r="AI63" s="1905"/>
      <c r="AJ63" s="1905"/>
      <c r="AK63" s="1905"/>
      <c r="AL63" s="1905"/>
      <c r="AM63" s="1905"/>
      <c r="AN63" s="1905"/>
      <c r="AO63" s="1905"/>
      <c r="AP63" s="1905"/>
      <c r="AQ63" s="1905"/>
      <c r="AR63" s="1905"/>
      <c r="AS63" s="1905"/>
      <c r="AT63" s="1905"/>
      <c r="AU63" s="1905"/>
      <c r="AV63" s="1905"/>
      <c r="AW63" s="1905"/>
    </row>
    <row r="64" spans="1:49" ht="15">
      <c r="A64" s="1839"/>
      <c r="B64" s="1839"/>
      <c r="C64" s="1839"/>
      <c r="D64" s="1839"/>
      <c r="E64" s="1839"/>
      <c r="F64" s="1839"/>
      <c r="G64" s="1839"/>
      <c r="H64" s="1839"/>
      <c r="I64" s="1839"/>
      <c r="J64" s="1839"/>
      <c r="K64" s="1839"/>
      <c r="L64" s="1839"/>
      <c r="M64" s="1839"/>
      <c r="N64" s="1839"/>
      <c r="O64" s="1839"/>
      <c r="P64" s="1839"/>
      <c r="Q64" s="1839"/>
      <c r="R64" s="1839"/>
      <c r="S64" s="1839"/>
      <c r="T64" s="1839"/>
      <c r="U64" s="1839"/>
      <c r="V64" s="1839"/>
      <c r="W64" s="1839"/>
      <c r="X64" s="1839"/>
      <c r="Y64" s="1839"/>
      <c r="Z64" s="1839"/>
      <c r="AA64" s="1839"/>
      <c r="AB64" s="1839"/>
      <c r="AC64" s="1839"/>
      <c r="AD64" s="1839"/>
      <c r="AE64" s="1839"/>
      <c r="AF64" s="1839"/>
      <c r="AG64" s="1905"/>
      <c r="AH64" s="1905"/>
      <c r="AI64" s="1905"/>
      <c r="AJ64" s="1905"/>
      <c r="AK64" s="1905"/>
      <c r="AL64" s="1905"/>
      <c r="AM64" s="1905"/>
      <c r="AN64" s="1905"/>
      <c r="AO64" s="1905"/>
      <c r="AP64" s="1905"/>
      <c r="AQ64" s="1905"/>
      <c r="AR64" s="1905"/>
      <c r="AS64" s="1905"/>
      <c r="AT64" s="1905"/>
      <c r="AU64" s="1905"/>
      <c r="AV64" s="1905"/>
      <c r="AW64" s="1905"/>
    </row>
    <row r="65" spans="1:49" ht="15">
      <c r="A65" s="1839"/>
      <c r="B65" s="1839"/>
      <c r="C65" s="1839"/>
      <c r="D65" s="1839"/>
      <c r="E65" s="1839"/>
      <c r="F65" s="1839"/>
      <c r="G65" s="1839"/>
      <c r="H65" s="1839"/>
      <c r="I65" s="1839"/>
      <c r="J65" s="1839"/>
      <c r="K65" s="1839"/>
      <c r="L65" s="1839"/>
      <c r="M65" s="1839"/>
      <c r="N65" s="1839"/>
      <c r="O65" s="1839"/>
      <c r="P65" s="1839"/>
      <c r="Q65" s="1839"/>
      <c r="R65" s="1839"/>
      <c r="S65" s="1839"/>
      <c r="T65" s="1839"/>
      <c r="U65" s="1839"/>
      <c r="V65" s="1839"/>
      <c r="W65" s="1839"/>
      <c r="X65" s="1839"/>
      <c r="Y65" s="1839"/>
      <c r="Z65" s="1839"/>
      <c r="AA65" s="1839"/>
      <c r="AB65" s="1839"/>
      <c r="AC65" s="1839"/>
      <c r="AD65" s="1839"/>
      <c r="AE65" s="1839"/>
      <c r="AF65" s="1839"/>
      <c r="AG65" s="1905"/>
      <c r="AH65" s="1905"/>
      <c r="AI65" s="1905"/>
      <c r="AJ65" s="1905"/>
      <c r="AK65" s="1905"/>
      <c r="AL65" s="1905"/>
      <c r="AM65" s="1905"/>
      <c r="AN65" s="1905"/>
      <c r="AO65" s="1905"/>
      <c r="AP65" s="1905"/>
      <c r="AQ65" s="1905"/>
      <c r="AR65" s="1905"/>
      <c r="AS65" s="1905"/>
      <c r="AT65" s="1905"/>
      <c r="AU65" s="1905"/>
      <c r="AV65" s="1905"/>
      <c r="AW65" s="1905"/>
    </row>
    <row r="66" spans="1:49" ht="15">
      <c r="A66" s="1839"/>
      <c r="B66" s="1839"/>
      <c r="C66" s="1839"/>
      <c r="D66" s="1839"/>
      <c r="E66" s="1839"/>
      <c r="F66" s="1839"/>
      <c r="G66" s="1839"/>
      <c r="H66" s="1839"/>
      <c r="I66" s="1839"/>
      <c r="J66" s="1839"/>
      <c r="K66" s="1839"/>
      <c r="L66" s="1839"/>
      <c r="M66" s="1839"/>
      <c r="N66" s="1839"/>
      <c r="O66" s="1839"/>
      <c r="P66" s="1839"/>
      <c r="Q66" s="1839"/>
      <c r="R66" s="1839"/>
      <c r="S66" s="1839"/>
      <c r="T66" s="1839"/>
      <c r="U66" s="1839"/>
      <c r="V66" s="1839"/>
      <c r="W66" s="1839"/>
      <c r="X66" s="1839"/>
      <c r="Y66" s="1839"/>
      <c r="Z66" s="1839"/>
      <c r="AA66" s="1839"/>
      <c r="AB66" s="1839"/>
      <c r="AC66" s="1839"/>
      <c r="AD66" s="1839"/>
      <c r="AE66" s="1839"/>
      <c r="AF66" s="1839"/>
      <c r="AG66" s="1905"/>
      <c r="AH66" s="1905"/>
      <c r="AI66" s="1905"/>
      <c r="AJ66" s="1905"/>
      <c r="AK66" s="1905"/>
      <c r="AL66" s="1905"/>
      <c r="AM66" s="1905"/>
      <c r="AN66" s="1905"/>
      <c r="AO66" s="1905"/>
      <c r="AP66" s="1905"/>
      <c r="AQ66" s="1905"/>
      <c r="AR66" s="1905"/>
      <c r="AS66" s="1905"/>
      <c r="AT66" s="1905"/>
      <c r="AU66" s="1905"/>
      <c r="AV66" s="1905"/>
      <c r="AW66" s="1905"/>
    </row>
    <row r="67" spans="1:49" ht="15">
      <c r="A67" s="1839"/>
      <c r="B67" s="1839"/>
      <c r="C67" s="1839"/>
      <c r="D67" s="1839"/>
      <c r="E67" s="1839"/>
      <c r="F67" s="1839"/>
      <c r="G67" s="1839"/>
      <c r="H67" s="1839"/>
      <c r="I67" s="1839"/>
      <c r="J67" s="1839"/>
      <c r="K67" s="1839"/>
      <c r="L67" s="1839"/>
      <c r="M67" s="1839"/>
      <c r="N67" s="1839"/>
      <c r="O67" s="1839"/>
      <c r="P67" s="1839"/>
      <c r="Q67" s="1839"/>
      <c r="R67" s="1839"/>
      <c r="S67" s="1839"/>
      <c r="T67" s="1839"/>
      <c r="U67" s="1839"/>
      <c r="V67" s="1839"/>
      <c r="W67" s="1839"/>
      <c r="X67" s="1839"/>
      <c r="Y67" s="1839"/>
      <c r="Z67" s="1839"/>
      <c r="AA67" s="1839"/>
      <c r="AB67" s="1839"/>
      <c r="AC67" s="1839"/>
      <c r="AD67" s="1839"/>
      <c r="AE67" s="1839"/>
      <c r="AF67" s="1839"/>
      <c r="AG67" s="1905"/>
      <c r="AH67" s="1905"/>
      <c r="AI67" s="1905"/>
      <c r="AJ67" s="1905"/>
      <c r="AK67" s="1905"/>
      <c r="AL67" s="1905"/>
      <c r="AM67" s="1905"/>
      <c r="AN67" s="1905"/>
      <c r="AO67" s="1905"/>
      <c r="AP67" s="1905"/>
      <c r="AQ67" s="1905"/>
      <c r="AR67" s="1905"/>
      <c r="AS67" s="1905"/>
      <c r="AT67" s="1905"/>
      <c r="AU67" s="1905"/>
      <c r="AV67" s="1905"/>
      <c r="AW67" s="1905"/>
    </row>
    <row r="68" spans="1:49" ht="15">
      <c r="A68" s="1905"/>
      <c r="B68" s="1905"/>
      <c r="C68" s="1905"/>
      <c r="D68" s="1905"/>
      <c r="E68" s="1905"/>
      <c r="F68" s="1905"/>
      <c r="G68" s="1905"/>
      <c r="H68" s="1905"/>
      <c r="I68" s="1905"/>
      <c r="J68" s="1905"/>
      <c r="K68" s="1905"/>
      <c r="L68" s="1905"/>
      <c r="M68" s="1905"/>
      <c r="N68" s="1905"/>
      <c r="O68" s="1905"/>
      <c r="P68" s="1905"/>
      <c r="Q68" s="1905"/>
      <c r="R68" s="1905"/>
      <c r="S68" s="1905"/>
      <c r="T68" s="1905"/>
      <c r="U68" s="1905"/>
      <c r="V68" s="1905"/>
      <c r="W68" s="1905"/>
      <c r="X68" s="1905"/>
      <c r="Y68" s="1905"/>
      <c r="Z68" s="1905"/>
      <c r="AA68" s="1905"/>
      <c r="AB68" s="1905"/>
      <c r="AC68" s="1905"/>
      <c r="AD68" s="1905"/>
      <c r="AE68" s="1905"/>
      <c r="AF68" s="1905"/>
      <c r="AG68" s="1905"/>
      <c r="AH68" s="1905"/>
      <c r="AI68" s="1905"/>
      <c r="AJ68" s="1905"/>
      <c r="AK68" s="1905"/>
      <c r="AL68" s="1905"/>
      <c r="AM68" s="1905"/>
      <c r="AN68" s="1905"/>
      <c r="AO68" s="1905"/>
      <c r="AP68" s="1905"/>
      <c r="AQ68" s="1905"/>
      <c r="AR68" s="1905"/>
      <c r="AS68" s="1905"/>
      <c r="AT68" s="1905"/>
      <c r="AU68" s="1905"/>
      <c r="AV68" s="1905"/>
      <c r="AW68" s="1905"/>
    </row>
  </sheetData>
  <pageMargins left="0.4" right="0.25" top="0.75" bottom="0.40277777777777801" header="0" footer="0.25"/>
  <pageSetup scale="55" orientation="landscape" r:id="rId1"/>
  <headerFooter scaleWithDoc="0" alignWithMargins="0">
    <oddFooter>&amp;C&amp;8 19</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9" zoomScaleNormal="87" workbookViewId="0"/>
  </sheetViews>
  <sheetFormatPr defaultColWidth="9.6640625" defaultRowHeight="11.25"/>
  <cols>
    <col min="1" max="1" width="35.21875" style="2" customWidth="1"/>
    <col min="2" max="2" width="9.33203125" style="2" customWidth="1"/>
    <col min="3" max="3" width="5.5546875" style="2" customWidth="1"/>
    <col min="4" max="4" width="11.6640625" style="1716" customWidth="1"/>
    <col min="5" max="5" width="1.109375" style="2" customWidth="1"/>
    <col min="6" max="6" width="13.44140625" style="2" customWidth="1"/>
    <col min="7" max="7" width="1.5546875" style="2" customWidth="1"/>
    <col min="8" max="8" width="11.6640625" style="1716" customWidth="1"/>
    <col min="9" max="9" width="1.88671875" style="2" customWidth="1"/>
    <col min="10" max="10" width="13.6640625" style="2" customWidth="1"/>
    <col min="11" max="11" width="3.33203125" style="2" customWidth="1"/>
    <col min="12" max="12" width="11.6640625" style="1716" customWidth="1"/>
    <col min="13" max="13" width="1.109375" style="2" customWidth="1"/>
    <col min="14" max="14" width="13.6640625" style="2" customWidth="1"/>
    <col min="15" max="15" width="1.109375" style="2" customWidth="1"/>
    <col min="16" max="16" width="11.6640625" style="2" customWidth="1"/>
    <col min="17" max="17" width="1.109375" style="2" customWidth="1"/>
    <col min="18" max="18" width="13.21875" style="2" customWidth="1"/>
    <col min="19" max="21" width="1.109375" style="2" customWidth="1"/>
    <col min="22" max="22" width="11.6640625" style="1716" customWidth="1"/>
    <col min="23" max="23" width="1.109375" style="2" customWidth="1"/>
    <col min="24" max="24" width="13.6640625" style="2" customWidth="1"/>
    <col min="25" max="25" width="1.109375" style="2" customWidth="1"/>
    <col min="26" max="27" width="1.33203125" style="2" customWidth="1"/>
    <col min="28" max="28" width="12.109375" style="1716" customWidth="1"/>
    <col min="29" max="29" width="1.109375" style="2" customWidth="1"/>
    <col min="30" max="30" width="13.6640625" style="140" customWidth="1"/>
    <col min="31" max="31" width="1" style="140" customWidth="1"/>
    <col min="32" max="32" width="1" style="2" customWidth="1"/>
    <col min="33" max="33" width="11.21875" style="2" customWidth="1"/>
    <col min="34" max="34" width="1.6640625" style="2" customWidth="1"/>
    <col min="35" max="35" width="11.6640625" style="145" customWidth="1"/>
    <col min="36" max="36" width="19.109375" style="2" customWidth="1"/>
    <col min="37" max="16384" width="9.6640625" style="2"/>
  </cols>
  <sheetData>
    <row r="1" spans="1:38" ht="15">
      <c r="A1" s="1720" t="s">
        <v>1805</v>
      </c>
    </row>
    <row r="2" spans="1:38" ht="15">
      <c r="A2" s="1720"/>
    </row>
    <row r="3" spans="1:38" ht="20.25">
      <c r="A3" s="3123" t="s">
        <v>0</v>
      </c>
      <c r="B3" s="3124"/>
      <c r="C3" s="3124"/>
      <c r="D3" s="3124"/>
      <c r="E3" s="3124"/>
      <c r="F3" s="3124"/>
      <c r="G3" s="3124"/>
      <c r="H3" s="3124"/>
      <c r="I3" s="3124"/>
      <c r="J3" s="3124"/>
      <c r="K3" s="3124"/>
      <c r="L3" s="3124"/>
      <c r="M3" s="3124"/>
      <c r="N3" s="3124"/>
      <c r="O3" s="3124"/>
      <c r="P3" s="3124"/>
      <c r="Q3" s="3124"/>
      <c r="R3" s="3124"/>
      <c r="S3" s="3124"/>
      <c r="T3" s="3124"/>
      <c r="U3" s="3124"/>
      <c r="V3" s="3124"/>
      <c r="W3" s="3124"/>
      <c r="X3" s="3124"/>
      <c r="Y3" s="3124"/>
      <c r="Z3" s="3124"/>
      <c r="AA3" s="3124"/>
      <c r="AB3" s="3124"/>
      <c r="AC3" s="3124"/>
      <c r="AD3" s="3124"/>
      <c r="AE3" s="3124"/>
      <c r="AF3" s="3124"/>
      <c r="AG3" s="3124"/>
      <c r="AH3" s="3124"/>
      <c r="AI3" s="3124"/>
      <c r="AJ3" s="1"/>
    </row>
    <row r="4" spans="1:38" ht="20.25">
      <c r="A4" s="3125" t="s">
        <v>1</v>
      </c>
      <c r="B4" s="3124"/>
      <c r="C4" s="3124"/>
      <c r="D4" s="3124"/>
      <c r="E4" s="3124"/>
      <c r="F4" s="3124"/>
      <c r="G4" s="3124"/>
      <c r="H4" s="3124"/>
      <c r="I4" s="3124"/>
      <c r="J4" s="3124"/>
      <c r="K4" s="3124"/>
      <c r="L4" s="3124"/>
      <c r="M4" s="3124"/>
      <c r="N4" s="3124"/>
      <c r="O4" s="3124"/>
      <c r="P4" s="3124"/>
      <c r="Q4" s="3124"/>
      <c r="R4" s="3124"/>
      <c r="S4" s="3124"/>
      <c r="T4" s="3124"/>
      <c r="U4" s="3124"/>
      <c r="V4" s="3124"/>
      <c r="W4" s="3124"/>
      <c r="X4" s="3124"/>
      <c r="Y4" s="3124"/>
      <c r="Z4" s="3124"/>
      <c r="AA4" s="3124"/>
      <c r="AB4" s="3124"/>
      <c r="AC4" s="3124"/>
      <c r="AD4" s="3124"/>
      <c r="AE4" s="3124"/>
      <c r="AF4" s="3124"/>
      <c r="AG4" s="3124"/>
      <c r="AH4" s="3124"/>
      <c r="AI4" s="3124"/>
      <c r="AJ4" s="1"/>
    </row>
    <row r="5" spans="1:38" ht="20.25">
      <c r="A5" s="3125" t="s">
        <v>2</v>
      </c>
      <c r="B5" s="3126"/>
      <c r="C5" s="3126"/>
      <c r="D5" s="3126"/>
      <c r="E5" s="3126"/>
      <c r="F5" s="3126"/>
      <c r="G5" s="3126"/>
      <c r="H5" s="3126"/>
      <c r="I5" s="3126"/>
      <c r="J5" s="3126"/>
      <c r="K5" s="3126"/>
      <c r="L5" s="3126"/>
      <c r="M5" s="3126"/>
      <c r="N5" s="3126"/>
      <c r="O5" s="3126"/>
      <c r="P5" s="3126"/>
      <c r="Q5" s="3126"/>
      <c r="R5" s="3126"/>
      <c r="S5" s="3126"/>
      <c r="T5" s="3126"/>
      <c r="U5" s="3126"/>
      <c r="V5" s="3126"/>
      <c r="W5" s="3126"/>
      <c r="X5" s="3126"/>
      <c r="Y5" s="3126"/>
      <c r="Z5" s="3126"/>
      <c r="AA5" s="3126"/>
      <c r="AB5" s="3126"/>
      <c r="AC5" s="3126"/>
      <c r="AD5" s="3126"/>
      <c r="AE5" s="3124"/>
      <c r="AF5" s="3124"/>
      <c r="AG5" s="3124"/>
      <c r="AH5" s="3124"/>
      <c r="AI5" s="3124"/>
      <c r="AJ5" s="1"/>
    </row>
    <row r="6" spans="1:38" ht="18" customHeight="1">
      <c r="A6" s="3125" t="s">
        <v>1590</v>
      </c>
      <c r="B6" s="3124"/>
      <c r="C6" s="3124"/>
      <c r="D6" s="3124"/>
      <c r="E6" s="3124"/>
      <c r="F6" s="3124"/>
      <c r="G6" s="3124"/>
      <c r="H6" s="3124"/>
      <c r="I6" s="3124"/>
      <c r="J6" s="3124"/>
      <c r="K6" s="3124"/>
      <c r="L6" s="3124"/>
      <c r="M6" s="3124"/>
      <c r="N6" s="3124"/>
      <c r="O6" s="3124"/>
      <c r="P6" s="3124"/>
      <c r="Q6" s="3124"/>
      <c r="R6" s="3124"/>
      <c r="S6" s="3124"/>
      <c r="T6" s="3124"/>
      <c r="U6" s="3124"/>
      <c r="V6" s="3124"/>
      <c r="W6" s="3124"/>
      <c r="X6" s="3124"/>
      <c r="Y6" s="3124"/>
      <c r="Z6" s="3124"/>
      <c r="AA6" s="3124"/>
      <c r="AB6" s="3124"/>
      <c r="AC6" s="3124"/>
      <c r="AD6" s="3124"/>
      <c r="AE6" s="3124"/>
      <c r="AF6" s="3124"/>
      <c r="AG6" s="3124"/>
      <c r="AH6" s="3124"/>
      <c r="AI6" s="3124"/>
      <c r="AJ6" s="1"/>
    </row>
    <row r="7" spans="1:38" ht="20.25">
      <c r="A7" s="3"/>
      <c r="B7" s="3"/>
      <c r="C7" s="3"/>
      <c r="D7" s="1712"/>
      <c r="E7" s="3"/>
      <c r="F7" s="4"/>
      <c r="G7" s="3"/>
      <c r="H7" s="1717"/>
      <c r="I7" s="5"/>
      <c r="J7" s="6"/>
      <c r="K7" s="5"/>
      <c r="L7" s="1717"/>
      <c r="M7" s="3"/>
      <c r="N7" s="6"/>
      <c r="O7" s="5"/>
      <c r="P7" s="5"/>
      <c r="Q7" s="5"/>
      <c r="R7" s="6"/>
      <c r="S7" s="3"/>
      <c r="T7" s="3"/>
      <c r="U7" s="3"/>
      <c r="V7" s="1712"/>
      <c r="W7" s="3"/>
      <c r="X7" s="3"/>
      <c r="Y7" s="3"/>
      <c r="Z7" s="3"/>
      <c r="AA7" s="3"/>
      <c r="AB7" s="1712"/>
      <c r="AC7" s="3"/>
      <c r="AD7" s="7"/>
      <c r="AE7" s="7"/>
      <c r="AF7" s="8"/>
      <c r="AG7" s="8"/>
      <c r="AI7" s="9" t="s">
        <v>3</v>
      </c>
      <c r="AJ7" s="1"/>
      <c r="AK7" s="1"/>
      <c r="AL7" s="1"/>
    </row>
    <row r="8" spans="1:38" ht="15.95" customHeight="1">
      <c r="A8" s="5"/>
      <c r="B8" s="3"/>
      <c r="C8" s="3"/>
      <c r="D8" s="1717"/>
      <c r="E8" s="3"/>
      <c r="F8" s="4"/>
      <c r="G8" s="3"/>
      <c r="H8" s="1717"/>
      <c r="I8" s="5"/>
      <c r="J8" s="6"/>
      <c r="K8" s="5"/>
      <c r="L8" s="1717"/>
      <c r="M8" s="3"/>
      <c r="N8" s="6"/>
      <c r="O8" s="5"/>
      <c r="P8" s="5"/>
      <c r="Q8" s="5"/>
      <c r="R8" s="6"/>
      <c r="S8" s="3"/>
      <c r="T8" s="3"/>
      <c r="U8" s="3"/>
      <c r="V8" s="1712"/>
      <c r="W8" s="3"/>
      <c r="X8" s="3"/>
      <c r="Y8" s="3"/>
      <c r="Z8" s="3"/>
      <c r="AA8" s="3"/>
      <c r="AB8" s="1712"/>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720"/>
      <c r="AJ9" s="1"/>
      <c r="AK9" s="1"/>
      <c r="AL9" s="1"/>
    </row>
    <row r="10" spans="1:38" ht="15.95" customHeight="1">
      <c r="A10" s="15"/>
      <c r="B10" s="15"/>
      <c r="C10" s="15"/>
      <c r="D10" s="16" t="s">
        <v>4</v>
      </c>
      <c r="E10" s="16"/>
      <c r="F10" s="17"/>
      <c r="G10" s="14"/>
      <c r="H10" s="16" t="s">
        <v>5</v>
      </c>
      <c r="I10" s="16"/>
      <c r="J10" s="17"/>
      <c r="K10" s="14"/>
      <c r="L10" s="16" t="s">
        <v>6</v>
      </c>
      <c r="M10" s="16"/>
      <c r="N10" s="17"/>
      <c r="O10" s="14"/>
      <c r="P10" s="16" t="s">
        <v>7</v>
      </c>
      <c r="Q10" s="16"/>
      <c r="R10" s="17"/>
      <c r="S10" s="14"/>
      <c r="T10" s="18"/>
      <c r="U10" s="18"/>
      <c r="V10" s="3127" t="s">
        <v>8</v>
      </c>
      <c r="W10" s="3128"/>
      <c r="X10" s="3128"/>
      <c r="Y10" s="3128"/>
      <c r="Z10" s="3128"/>
      <c r="AA10" s="3128"/>
      <c r="AB10" s="3128"/>
      <c r="AC10" s="3128"/>
      <c r="AD10" s="3128"/>
      <c r="AE10" s="3128"/>
      <c r="AF10" s="3128"/>
      <c r="AG10" s="3128"/>
      <c r="AH10" s="3128"/>
      <c r="AI10" s="3129"/>
      <c r="AJ10" s="19"/>
      <c r="AK10" s="1"/>
      <c r="AL10" s="1"/>
    </row>
    <row r="11" spans="1:38" ht="15.95" customHeight="1">
      <c r="A11" s="15"/>
      <c r="B11" s="15"/>
      <c r="C11" s="15"/>
      <c r="D11" s="20" t="s">
        <v>11</v>
      </c>
      <c r="E11" s="20"/>
      <c r="F11" s="21" t="s">
        <v>1566</v>
      </c>
      <c r="G11" s="11"/>
      <c r="H11" s="20" t="s">
        <v>11</v>
      </c>
      <c r="I11" s="20"/>
      <c r="J11" s="22" t="str">
        <f>F11</f>
        <v>1 MO. ENDED</v>
      </c>
      <c r="K11" s="11"/>
      <c r="L11" s="20" t="s">
        <v>11</v>
      </c>
      <c r="M11" s="20"/>
      <c r="N11" s="22" t="str">
        <f>F11</f>
        <v>1 MO. ENDED</v>
      </c>
      <c r="O11" s="11"/>
      <c r="P11" s="20" t="s">
        <v>11</v>
      </c>
      <c r="Q11" s="20"/>
      <c r="R11" s="22" t="str">
        <f>J11</f>
        <v>1 MO. ENDED</v>
      </c>
      <c r="S11" s="11"/>
      <c r="T11" s="11"/>
      <c r="U11" s="1721"/>
      <c r="V11" s="20" t="s">
        <v>11</v>
      </c>
      <c r="W11" s="20"/>
      <c r="X11" s="20" t="str">
        <f>F11</f>
        <v>1 MO. ENDED</v>
      </c>
      <c r="Y11" s="20"/>
      <c r="Z11" s="20"/>
      <c r="AA11" s="20"/>
      <c r="AB11" s="20" t="s">
        <v>11</v>
      </c>
      <c r="AC11" s="20"/>
      <c r="AD11" s="24" t="str">
        <f>F11</f>
        <v>1 MO. ENDED</v>
      </c>
      <c r="AE11" s="24"/>
      <c r="AF11" s="20"/>
      <c r="AG11" s="20" t="s">
        <v>12</v>
      </c>
      <c r="AH11" s="1722"/>
      <c r="AI11" s="20" t="s">
        <v>13</v>
      </c>
      <c r="AJ11" s="1"/>
      <c r="AK11" s="1"/>
      <c r="AL11" s="1"/>
    </row>
    <row r="12" spans="1:38" ht="15.95" customHeight="1">
      <c r="A12" s="15"/>
      <c r="B12" s="15"/>
      <c r="C12" s="15"/>
      <c r="D12" s="26" t="s">
        <v>1558</v>
      </c>
      <c r="E12" s="11"/>
      <c r="F12" s="27" t="s">
        <v>1559</v>
      </c>
      <c r="G12" s="11"/>
      <c r="H12" s="26" t="str">
        <f>D12</f>
        <v>APR. 2014</v>
      </c>
      <c r="I12" s="11"/>
      <c r="J12" s="27" t="str">
        <f>F12</f>
        <v>APR. 30, 2014</v>
      </c>
      <c r="K12" s="11"/>
      <c r="L12" s="26" t="str">
        <f>D12</f>
        <v>APR. 2014</v>
      </c>
      <c r="M12" s="11"/>
      <c r="N12" s="27" t="str">
        <f>F12</f>
        <v>APR. 30, 2014</v>
      </c>
      <c r="O12" s="11"/>
      <c r="P12" s="26" t="str">
        <f>D12</f>
        <v>APR. 2014</v>
      </c>
      <c r="Q12" s="11"/>
      <c r="R12" s="27" t="str">
        <f>J12</f>
        <v>APR. 30, 2014</v>
      </c>
      <c r="S12" s="11"/>
      <c r="T12" s="11"/>
      <c r="U12" s="1723"/>
      <c r="V12" s="26" t="str">
        <f>D12</f>
        <v>APR. 2014</v>
      </c>
      <c r="W12" s="11"/>
      <c r="X12" s="26" t="str">
        <f>F12</f>
        <v>APR. 30, 2014</v>
      </c>
      <c r="Y12" s="11"/>
      <c r="Z12" s="11"/>
      <c r="AA12" s="11"/>
      <c r="AB12" s="26" t="s">
        <v>1560</v>
      </c>
      <c r="AC12" s="11"/>
      <c r="AD12" s="25" t="s">
        <v>1561</v>
      </c>
      <c r="AE12" s="25"/>
      <c r="AF12" s="28"/>
      <c r="AG12" s="26" t="s">
        <v>18</v>
      </c>
      <c r="AH12" s="1720"/>
      <c r="AI12" s="25" t="s">
        <v>19</v>
      </c>
      <c r="AJ12" s="19"/>
      <c r="AK12" s="1"/>
      <c r="AL12" s="1"/>
    </row>
    <row r="13" spans="1:38" ht="15.95" customHeight="1">
      <c r="A13" s="14" t="s">
        <v>20</v>
      </c>
      <c r="B13" s="15"/>
      <c r="C13" s="15"/>
      <c r="D13" s="1713" t="s">
        <v>21</v>
      </c>
      <c r="E13" s="15"/>
      <c r="F13" s="30"/>
      <c r="G13" s="15"/>
      <c r="H13" s="1713" t="s">
        <v>21</v>
      </c>
      <c r="I13" s="15"/>
      <c r="J13" s="30"/>
      <c r="K13" s="15"/>
      <c r="L13" s="1713" t="s">
        <v>21</v>
      </c>
      <c r="M13" s="15"/>
      <c r="N13" s="30"/>
      <c r="O13" s="15"/>
      <c r="P13" s="1617" t="s">
        <v>21</v>
      </c>
      <c r="Q13" s="1618"/>
      <c r="R13" s="1619"/>
      <c r="S13" s="31"/>
      <c r="T13" s="31"/>
      <c r="U13" s="29"/>
      <c r="V13" s="1713"/>
      <c r="W13" s="15"/>
      <c r="X13" s="29"/>
      <c r="Y13" s="31"/>
      <c r="Z13" s="32"/>
      <c r="AA13" s="29"/>
      <c r="AB13" s="1713"/>
      <c r="AC13" s="15"/>
      <c r="AD13" s="33"/>
      <c r="AE13" s="33"/>
      <c r="AF13" s="34"/>
      <c r="AG13" s="29"/>
      <c r="AI13" s="19"/>
      <c r="AJ13" s="19"/>
      <c r="AK13" s="1"/>
      <c r="AL13" s="1"/>
    </row>
    <row r="14" spans="1:38" ht="18" customHeight="1">
      <c r="A14" s="15" t="s">
        <v>22</v>
      </c>
      <c r="B14" s="36"/>
      <c r="C14" s="15"/>
      <c r="D14" s="1852">
        <f>+'Exh F'!D17</f>
        <v>4015</v>
      </c>
      <c r="E14" s="37" t="s">
        <v>21</v>
      </c>
      <c r="F14" s="1757">
        <f>+'Exh F'!AC17</f>
        <v>4015</v>
      </c>
      <c r="G14" s="37"/>
      <c r="H14" s="1852">
        <f>+'Exh G'!D17</f>
        <v>0</v>
      </c>
      <c r="I14" s="38"/>
      <c r="J14" s="1757">
        <f>+'Exh G'!AC17</f>
        <v>0</v>
      </c>
      <c r="K14" s="37"/>
      <c r="L14" s="2323">
        <f>+'Exhibit H'!B15</f>
        <v>1338.3</v>
      </c>
      <c r="M14" s="2324"/>
      <c r="N14" s="1757">
        <f>+'Exhibit H'!AA15</f>
        <v>1338.3</v>
      </c>
      <c r="O14" s="2324"/>
      <c r="P14" s="2320">
        <v>0</v>
      </c>
      <c r="Q14" s="1852"/>
      <c r="R14" s="1851">
        <v>0</v>
      </c>
      <c r="S14" s="2325"/>
      <c r="T14" s="2325"/>
      <c r="U14" s="2326"/>
      <c r="V14" s="1852">
        <f>ROUND(SUM(D14)+SUM(H14)+SUM(L14)+SUM(P14),1)</f>
        <v>5353.3</v>
      </c>
      <c r="W14" s="2324" t="s">
        <v>21</v>
      </c>
      <c r="X14" s="2324">
        <f>ROUND(SUM(F14)+SUM(J14)+SUM(N14)+SUM(R14),1)</f>
        <v>5353.3</v>
      </c>
      <c r="Y14" s="39"/>
      <c r="Z14" s="41"/>
      <c r="AA14" s="40"/>
      <c r="AB14" s="1748">
        <v>6657.2</v>
      </c>
      <c r="AC14" s="37"/>
      <c r="AD14" s="42">
        <f>ROUND(+'Exh F'!AF17+'Exh G'!AF17+'Exhibit H'!AD15,1)</f>
        <v>6657.2</v>
      </c>
      <c r="AE14" s="42"/>
      <c r="AF14" s="43"/>
      <c r="AG14" s="37">
        <f>ROUND(SUM(X14-AD14),1)</f>
        <v>-1303.9000000000001</v>
      </c>
      <c r="AH14" s="44"/>
      <c r="AI14" s="45">
        <f t="shared" ref="AI14:AI19" si="0">ROUND(SUM((+X14-AD14)/AD14),3)</f>
        <v>-0.19600000000000001</v>
      </c>
      <c r="AJ14" s="3092"/>
      <c r="AK14" s="1"/>
      <c r="AL14" s="1"/>
    </row>
    <row r="15" spans="1:38" ht="18" customHeight="1">
      <c r="A15" s="15" t="s">
        <v>23</v>
      </c>
      <c r="B15" s="46" t="s">
        <v>21</v>
      </c>
      <c r="C15" s="15"/>
      <c r="D15" s="1621">
        <f>+'Exh F'!D18</f>
        <v>506.5</v>
      </c>
      <c r="E15" s="47"/>
      <c r="F15" s="48">
        <f>+'Exh F'!AC18</f>
        <v>506.5</v>
      </c>
      <c r="G15" s="47"/>
      <c r="H15" s="1621">
        <f>+'Exh G'!D18</f>
        <v>218.4</v>
      </c>
      <c r="I15" s="47"/>
      <c r="J15" s="48">
        <f>+'Exh G'!AC18</f>
        <v>218.4</v>
      </c>
      <c r="K15" s="47"/>
      <c r="L15" s="1621">
        <f>+'Exhibit H'!B17</f>
        <v>431.7</v>
      </c>
      <c r="M15" s="47"/>
      <c r="N15" s="48">
        <f>+'Exhibit H'!AA17</f>
        <v>431.7</v>
      </c>
      <c r="O15" s="47"/>
      <c r="P15" s="1620">
        <f>+' Exhbit I Combined'!E19+' Exhbit I Combined'!E20+' Exhbit I Combined'!E21</f>
        <v>47.8</v>
      </c>
      <c r="Q15" s="1621"/>
      <c r="R15" s="1622">
        <f>+' Exhbit I Combined'!AD19+' Exhbit I Combined'!AD20+' Exhbit I Combined'!AD21</f>
        <v>47.8</v>
      </c>
      <c r="S15" s="50"/>
      <c r="T15" s="50"/>
      <c r="U15" s="51"/>
      <c r="V15" s="1621">
        <f>ROUND(SUM(D15)+SUM(H15)+SUM(L15)+SUM(P15),1)</f>
        <v>1204.4000000000001</v>
      </c>
      <c r="W15" s="47" t="s">
        <v>21</v>
      </c>
      <c r="X15" s="47">
        <f>ROUND(SUM(F15)+SUM(J15)+SUM(N15)+SUM(R15),1)</f>
        <v>1204.4000000000001</v>
      </c>
      <c r="Y15" s="50"/>
      <c r="Z15" s="52"/>
      <c r="AA15" s="51"/>
      <c r="AB15" s="1631">
        <v>1154.5</v>
      </c>
      <c r="AC15" s="53"/>
      <c r="AD15" s="33">
        <f>ROUND(+' Exhbit I Combined'!AG19+' Exhbit I Combined'!AG20+' Exhbit I Combined'!AG21+'Exh G'!AF18+'Exhibit H'!AD17+'Exh F'!AF18,1)</f>
        <v>1154.5</v>
      </c>
      <c r="AE15" s="54"/>
      <c r="AF15" s="55"/>
      <c r="AG15" s="47">
        <f>ROUND(SUM(X15-AD15),1)</f>
        <v>49.9</v>
      </c>
      <c r="AI15" s="45">
        <f t="shared" si="0"/>
        <v>4.2999999999999997E-2</v>
      </c>
      <c r="AJ15" s="29"/>
      <c r="AK15" s="1"/>
      <c r="AL15" s="1"/>
    </row>
    <row r="16" spans="1:38" ht="18" customHeight="1">
      <c r="A16" s="15" t="s">
        <v>24</v>
      </c>
      <c r="B16" s="56"/>
      <c r="C16" s="15"/>
      <c r="D16" s="1621">
        <f>+'Exh F'!D19</f>
        <v>148.4</v>
      </c>
      <c r="E16" s="47"/>
      <c r="F16" s="48">
        <f>+'Exh F'!AC19</f>
        <v>148.4</v>
      </c>
      <c r="G16" s="47"/>
      <c r="H16" s="1621">
        <f>+'Exh G'!D19</f>
        <v>70</v>
      </c>
      <c r="I16" s="47"/>
      <c r="J16" s="48">
        <f>+'Exh G'!AC19</f>
        <v>70</v>
      </c>
      <c r="K16" s="47"/>
      <c r="L16" s="1801">
        <v>0</v>
      </c>
      <c r="M16" s="47"/>
      <c r="N16" s="58">
        <v>0</v>
      </c>
      <c r="O16" s="47"/>
      <c r="P16" s="1620">
        <f>+' Exhbit I Combined'!E23+' Exhbit I Combined'!E24</f>
        <v>54.800000000000004</v>
      </c>
      <c r="Q16" s="1621"/>
      <c r="R16" s="1622">
        <f>+' Exhbit I Combined'!AD23+' Exhbit I Combined'!AD24</f>
        <v>54.800000000000004</v>
      </c>
      <c r="S16" s="50"/>
      <c r="T16" s="50"/>
      <c r="U16" s="51"/>
      <c r="V16" s="1621">
        <f t="shared" ref="V16:V18" si="1">ROUND(SUM(D16)+SUM(H16)+SUM(L16)+SUM(P16),1)</f>
        <v>273.2</v>
      </c>
      <c r="W16" s="47" t="s">
        <v>21</v>
      </c>
      <c r="X16" s="47">
        <f t="shared" ref="X16:X18" si="2">ROUND(SUM(F16)+SUM(J16)+SUM(N16)+SUM(R16),1)</f>
        <v>273.2</v>
      </c>
      <c r="Y16" s="50"/>
      <c r="Z16" s="52"/>
      <c r="AA16" s="51"/>
      <c r="AB16" s="1631">
        <v>495.6</v>
      </c>
      <c r="AC16" s="53"/>
      <c r="AD16" s="54">
        <f>ROUND(+'Exh G'!AF19+' Exhbit I Combined'!AG23+' Exhbit I Combined'!AG24+'Exh F'!AF19,1)</f>
        <v>495.6</v>
      </c>
      <c r="AE16" s="54"/>
      <c r="AF16" s="55"/>
      <c r="AG16" s="47">
        <f t="shared" ref="AG16:AG19" si="3">ROUND(SUM(X16-AD16),1)</f>
        <v>-222.4</v>
      </c>
      <c r="AI16" s="45">
        <f t="shared" si="0"/>
        <v>-0.44900000000000001</v>
      </c>
      <c r="AJ16" s="29"/>
      <c r="AK16" s="1"/>
      <c r="AL16" s="1"/>
    </row>
    <row r="17" spans="1:38" ht="18" customHeight="1">
      <c r="A17" s="15" t="s">
        <v>25</v>
      </c>
      <c r="B17" s="36"/>
      <c r="C17" s="15"/>
      <c r="D17" s="1621">
        <f>+'Exh F'!D20</f>
        <v>84.8</v>
      </c>
      <c r="E17" s="47"/>
      <c r="F17" s="48">
        <f>+'Exh F'!AC20</f>
        <v>84.8</v>
      </c>
      <c r="G17" s="47"/>
      <c r="H17" s="1621">
        <f>+'Exh G'!D20</f>
        <v>128.80000000000001</v>
      </c>
      <c r="I17" s="47"/>
      <c r="J17" s="48">
        <f>+'Exh G'!AC20</f>
        <v>128.80000000000001</v>
      </c>
      <c r="K17" s="47"/>
      <c r="L17" s="1621">
        <f>+'Exhibit H'!B18</f>
        <v>73.3</v>
      </c>
      <c r="M17" s="47"/>
      <c r="N17" s="48">
        <f>+'Exhibit H'!AA18</f>
        <v>73.3</v>
      </c>
      <c r="O17" s="47"/>
      <c r="P17" s="1620">
        <f>+' Exhbit I Combined'!E25</f>
        <v>0</v>
      </c>
      <c r="Q17" s="1621"/>
      <c r="R17" s="1622">
        <f>+' Exhbit I Combined'!AD25</f>
        <v>0</v>
      </c>
      <c r="S17" s="50"/>
      <c r="T17" s="50"/>
      <c r="U17" s="51"/>
      <c r="V17" s="1621">
        <f t="shared" si="1"/>
        <v>286.89999999999998</v>
      </c>
      <c r="W17" s="47" t="s">
        <v>21</v>
      </c>
      <c r="X17" s="47">
        <f t="shared" si="2"/>
        <v>286.89999999999998</v>
      </c>
      <c r="Y17" s="50"/>
      <c r="Z17" s="52"/>
      <c r="AA17" s="51"/>
      <c r="AB17" s="1621">
        <v>270.60000000000002</v>
      </c>
      <c r="AC17" s="47"/>
      <c r="AD17" s="54">
        <f>ROUND(+'Exh F'!AF20+'Exh G'!AF20+'Exhibit H'!AD18+' Exhbit I Combined'!AG25,1)</f>
        <v>270.60000000000002</v>
      </c>
      <c r="AE17" s="54"/>
      <c r="AF17" s="55"/>
      <c r="AG17" s="47">
        <f t="shared" si="3"/>
        <v>16.3</v>
      </c>
      <c r="AI17" s="45">
        <f t="shared" si="0"/>
        <v>0.06</v>
      </c>
      <c r="AJ17" s="33"/>
      <c r="AK17" s="1"/>
      <c r="AL17" s="1"/>
    </row>
    <row r="18" spans="1:38" ht="18" customHeight="1">
      <c r="A18" s="15" t="s">
        <v>26</v>
      </c>
      <c r="B18" s="59">
        <v>-5</v>
      </c>
      <c r="C18" s="15"/>
      <c r="D18" s="1621">
        <f>+'Exh F'!D21</f>
        <v>175</v>
      </c>
      <c r="E18" s="47"/>
      <c r="F18" s="48">
        <f>+'Exh F'!AC21</f>
        <v>175</v>
      </c>
      <c r="G18" s="47"/>
      <c r="H18" s="1621">
        <f>+'Exh G'!D21</f>
        <v>1159.5</v>
      </c>
      <c r="I18" s="47"/>
      <c r="J18" s="48">
        <f>+'Exh G'!AC21</f>
        <v>1159.5</v>
      </c>
      <c r="K18" s="47"/>
      <c r="L18" s="1620">
        <f>+'Exhibit H'!B19</f>
        <v>46.5</v>
      </c>
      <c r="M18" s="47"/>
      <c r="N18" s="48">
        <f>+'Exhibit H'!AA19</f>
        <v>46.5</v>
      </c>
      <c r="O18" s="47"/>
      <c r="P18" s="1620">
        <f>+' Exhbit I Combined'!E26</f>
        <v>204.2</v>
      </c>
      <c r="Q18" s="1621"/>
      <c r="R18" s="1622">
        <f>+' Exhbit I Combined'!AD26</f>
        <v>204.2</v>
      </c>
      <c r="S18" s="50"/>
      <c r="T18" s="50"/>
      <c r="U18" s="51"/>
      <c r="V18" s="1621">
        <f t="shared" si="1"/>
        <v>1585.2</v>
      </c>
      <c r="W18" s="47" t="s">
        <v>21</v>
      </c>
      <c r="X18" s="47">
        <f t="shared" si="2"/>
        <v>1585.2</v>
      </c>
      <c r="Y18" s="50"/>
      <c r="Z18" s="52"/>
      <c r="AA18" s="51"/>
      <c r="AB18" s="1631">
        <v>1620.4</v>
      </c>
      <c r="AC18" s="53"/>
      <c r="AD18" s="54">
        <f>ROUND(+'Exh F'!AF21+'Exh G'!AF21+'Exhibit H'!AD19+' Exhbit I Combined'!AG26,1)</f>
        <v>1620.4</v>
      </c>
      <c r="AE18" s="54"/>
      <c r="AF18" s="55"/>
      <c r="AG18" s="47">
        <f t="shared" si="3"/>
        <v>-35.200000000000003</v>
      </c>
      <c r="AI18" s="45">
        <f t="shared" si="0"/>
        <v>-2.1999999999999999E-2</v>
      </c>
      <c r="AJ18" s="29"/>
      <c r="AK18" s="1"/>
      <c r="AL18" s="1"/>
    </row>
    <row r="19" spans="1:38" ht="18" customHeight="1">
      <c r="A19" s="15" t="s">
        <v>27</v>
      </c>
      <c r="B19" s="60"/>
      <c r="C19" s="15"/>
      <c r="D19" s="1621">
        <f>+'Exh F'!D22</f>
        <v>0.5</v>
      </c>
      <c r="E19" s="51"/>
      <c r="F19" s="48">
        <f>+'Exh F'!AC22</f>
        <v>0.5</v>
      </c>
      <c r="G19" s="47"/>
      <c r="H19" s="1621">
        <f>+'Exh G'!D22</f>
        <v>2865.9</v>
      </c>
      <c r="I19" s="47"/>
      <c r="J19" s="48">
        <f>+'Exh G'!AC22</f>
        <v>2865.9</v>
      </c>
      <c r="K19" s="47"/>
      <c r="L19" s="1620">
        <f>+'Exhibit H'!B20</f>
        <v>0</v>
      </c>
      <c r="M19" s="51"/>
      <c r="N19" s="48">
        <f>+'Exhibit H'!AA20</f>
        <v>0</v>
      </c>
      <c r="O19" s="47"/>
      <c r="P19" s="1620">
        <f>+' Exhbit I Combined'!E27</f>
        <v>111.6</v>
      </c>
      <c r="Q19" s="1621"/>
      <c r="R19" s="1622">
        <f>+' Exhbit I Combined'!AD27</f>
        <v>111.6</v>
      </c>
      <c r="S19" s="50"/>
      <c r="T19" s="50"/>
      <c r="U19" s="51"/>
      <c r="V19" s="1623">
        <f>ROUND(SUM(D19)+SUM(H19)+SUM(L19)+SUM(P19),1)</f>
        <v>2978</v>
      </c>
      <c r="W19" s="47" t="s">
        <v>21</v>
      </c>
      <c r="X19" s="51">
        <f>ROUND(SUM(F19)+SUM(J19)+SUM(N19)+SUM(R19),1)</f>
        <v>2978</v>
      </c>
      <c r="Y19" s="50"/>
      <c r="Z19" s="52"/>
      <c r="AA19" s="51"/>
      <c r="AB19" s="1621">
        <v>2493.9</v>
      </c>
      <c r="AC19" s="47"/>
      <c r="AD19" s="54">
        <f>ROUND(+'Exh F'!AF22+'Exh G'!AF22+'Exhibit H'!AD20+' Exhbit I Combined'!AG27,1)</f>
        <v>2493.9</v>
      </c>
      <c r="AE19" s="54"/>
      <c r="AF19" s="55"/>
      <c r="AG19" s="47">
        <f t="shared" si="3"/>
        <v>484.1</v>
      </c>
      <c r="AI19" s="45">
        <f t="shared" si="0"/>
        <v>0.19400000000000001</v>
      </c>
      <c r="AJ19" s="29"/>
      <c r="AK19" s="1"/>
      <c r="AL19" s="1"/>
    </row>
    <row r="20" spans="1:38" ht="18" customHeight="1">
      <c r="A20" s="14" t="s">
        <v>28</v>
      </c>
      <c r="B20" s="15"/>
      <c r="C20" s="15"/>
      <c r="D20" s="62">
        <f>ROUND(SUM(D14:D19),1)</f>
        <v>4930.2</v>
      </c>
      <c r="E20" s="63"/>
      <c r="F20" s="64">
        <f>ROUND(SUM(F14:F19),1)</f>
        <v>4930.2</v>
      </c>
      <c r="G20" s="65"/>
      <c r="H20" s="66">
        <f>ROUND(SUM(H14:H19),1)</f>
        <v>4442.6000000000004</v>
      </c>
      <c r="I20" s="65"/>
      <c r="J20" s="67">
        <f>ROUND(SUM(J14:J19),1)</f>
        <v>4442.6000000000004</v>
      </c>
      <c r="K20" s="65"/>
      <c r="L20" s="66">
        <f>ROUND(SUM(L14:L19),1)</f>
        <v>1889.8</v>
      </c>
      <c r="M20" s="65"/>
      <c r="N20" s="67">
        <f>ROUND(SUM(N14:N19),1)</f>
        <v>1889.8</v>
      </c>
      <c r="O20" s="65"/>
      <c r="P20" s="66">
        <f>ROUND(SUM(P15:P19),1)</f>
        <v>418.4</v>
      </c>
      <c r="Q20" s="65"/>
      <c r="R20" s="67">
        <f>ROUND(SUM(R14:R19),1)</f>
        <v>418.4</v>
      </c>
      <c r="S20" s="68"/>
      <c r="T20" s="68"/>
      <c r="U20" s="69"/>
      <c r="V20" s="66">
        <f>ROUND(SUM(V14:V19),1)</f>
        <v>11681</v>
      </c>
      <c r="W20" s="65"/>
      <c r="X20" s="66">
        <f>ROUND(SUM(X14:X19),1)</f>
        <v>11681</v>
      </c>
      <c r="Y20" s="68"/>
      <c r="Z20" s="70"/>
      <c r="AA20" s="69"/>
      <c r="AB20" s="66">
        <f>ROUND(SUM(AB14:AB19),1)</f>
        <v>12692.2</v>
      </c>
      <c r="AC20" s="65"/>
      <c r="AD20" s="66">
        <f>ROUND(SUM(AD14:AD19),1)</f>
        <v>12692.2</v>
      </c>
      <c r="AE20" s="71"/>
      <c r="AF20" s="72"/>
      <c r="AG20" s="66">
        <f>ROUND(SUM(AG14:AG19),1)</f>
        <v>-1011.2</v>
      </c>
      <c r="AH20" s="73"/>
      <c r="AI20" s="74">
        <f t="shared" ref="AI20" si="4">(+X20-AD20)/AD20</f>
        <v>-7.9670979026488759E-2</v>
      </c>
      <c r="AJ20" s="75"/>
      <c r="AK20" s="1"/>
      <c r="AL20" s="1"/>
    </row>
    <row r="21" spans="1:38" ht="15.95" customHeight="1">
      <c r="A21" s="14"/>
      <c r="B21" s="15"/>
      <c r="C21" s="15"/>
      <c r="D21" s="1623"/>
      <c r="E21" s="51"/>
      <c r="F21" s="76"/>
      <c r="G21" s="47"/>
      <c r="H21" s="1623"/>
      <c r="I21" s="47"/>
      <c r="J21" s="76"/>
      <c r="K21" s="47"/>
      <c r="L21" s="1623"/>
      <c r="M21" s="47"/>
      <c r="N21" s="76"/>
      <c r="O21" s="47"/>
      <c r="P21" s="1623"/>
      <c r="Q21" s="1621"/>
      <c r="R21" s="1624"/>
      <c r="S21" s="50"/>
      <c r="T21" s="50"/>
      <c r="U21" s="51"/>
      <c r="V21" s="1623"/>
      <c r="W21" s="47"/>
      <c r="X21" s="51"/>
      <c r="Y21" s="50"/>
      <c r="Z21" s="52"/>
      <c r="AA21" s="51"/>
      <c r="AB21" s="1623"/>
      <c r="AC21" s="47"/>
      <c r="AD21" s="54"/>
      <c r="AE21" s="54"/>
      <c r="AF21" s="55"/>
      <c r="AG21" s="51"/>
      <c r="AI21" s="19"/>
      <c r="AJ21" s="29"/>
      <c r="AK21" s="1"/>
      <c r="AL21" s="1"/>
    </row>
    <row r="22" spans="1:38" ht="15.95" customHeight="1">
      <c r="A22" s="14" t="s">
        <v>29</v>
      </c>
      <c r="B22" s="15"/>
      <c r="C22" s="15"/>
      <c r="D22" s="1621"/>
      <c r="E22" s="47"/>
      <c r="F22" s="48"/>
      <c r="G22" s="47"/>
      <c r="H22" s="1621"/>
      <c r="I22" s="47"/>
      <c r="J22" s="48"/>
      <c r="K22" s="47"/>
      <c r="L22" s="1621"/>
      <c r="M22" s="47"/>
      <c r="N22" s="48"/>
      <c r="O22" s="47"/>
      <c r="P22" s="1621"/>
      <c r="Q22" s="1621"/>
      <c r="R22" s="1622"/>
      <c r="S22" s="50"/>
      <c r="T22" s="50"/>
      <c r="U22" s="51"/>
      <c r="V22" s="1621"/>
      <c r="W22" s="47"/>
      <c r="X22" s="47"/>
      <c r="Y22" s="50"/>
      <c r="Z22" s="52"/>
      <c r="AA22" s="51"/>
      <c r="AB22" s="1621"/>
      <c r="AC22" s="47"/>
      <c r="AD22" s="54"/>
      <c r="AE22" s="54"/>
      <c r="AF22" s="55"/>
      <c r="AG22" s="47"/>
      <c r="AI22" s="19"/>
      <c r="AJ22" s="29"/>
      <c r="AK22" s="1"/>
      <c r="AL22" s="1"/>
    </row>
    <row r="23" spans="1:38" ht="15.95" customHeight="1">
      <c r="A23" s="15" t="s">
        <v>30</v>
      </c>
      <c r="B23" s="36" t="s">
        <v>1769</v>
      </c>
      <c r="C23" s="15"/>
      <c r="D23" s="1801" t="s">
        <v>21</v>
      </c>
      <c r="E23" s="47"/>
      <c r="F23" s="58" t="s">
        <v>21</v>
      </c>
      <c r="G23" s="47"/>
      <c r="H23" s="1625"/>
      <c r="I23" s="47"/>
      <c r="J23" s="77"/>
      <c r="K23" s="47"/>
      <c r="L23" s="1625"/>
      <c r="M23" s="47"/>
      <c r="N23" s="77"/>
      <c r="O23" s="47"/>
      <c r="P23" s="1625"/>
      <c r="Q23" s="1621"/>
      <c r="R23" s="1626"/>
      <c r="S23" s="50"/>
      <c r="T23" s="50"/>
      <c r="U23" s="51"/>
      <c r="V23" s="1625"/>
      <c r="W23" s="47"/>
      <c r="X23" s="61"/>
      <c r="Y23" s="50"/>
      <c r="Z23" s="52"/>
      <c r="AA23" s="51"/>
      <c r="AB23" s="1625"/>
      <c r="AC23" s="47"/>
      <c r="AD23" s="61"/>
      <c r="AE23" s="54"/>
      <c r="AF23" s="55"/>
      <c r="AG23" s="61"/>
      <c r="AI23" s="78"/>
      <c r="AJ23" s="29"/>
      <c r="AK23" s="1"/>
      <c r="AL23" s="1"/>
    </row>
    <row r="24" spans="1:38" ht="18" customHeight="1">
      <c r="A24" s="2751" t="s">
        <v>31</v>
      </c>
      <c r="B24" s="15"/>
      <c r="C24" s="15"/>
      <c r="D24" s="1806">
        <f>+'Exh F'!D28</f>
        <v>316.7</v>
      </c>
      <c r="E24" s="47"/>
      <c r="F24" s="48">
        <f>+'Exh F'!AC28</f>
        <v>316.7</v>
      </c>
      <c r="G24" s="47"/>
      <c r="H24" s="1620">
        <f>+'Exh G'!D28</f>
        <v>446.6</v>
      </c>
      <c r="I24" s="47"/>
      <c r="J24" s="48">
        <f>+'Exh G'!AC28</f>
        <v>446.6</v>
      </c>
      <c r="K24" s="47"/>
      <c r="L24" s="1627">
        <v>0</v>
      </c>
      <c r="M24" s="51"/>
      <c r="N24" s="80">
        <v>0</v>
      </c>
      <c r="O24" s="47"/>
      <c r="P24" s="1620">
        <f>+' Exhbit I Combined'!E33</f>
        <v>0.5</v>
      </c>
      <c r="Q24" s="1620"/>
      <c r="R24" s="1622">
        <f>+' Exhbit I Combined'!AD33</f>
        <v>0.5</v>
      </c>
      <c r="S24" s="50"/>
      <c r="T24" s="50"/>
      <c r="U24" s="51"/>
      <c r="V24" s="1621">
        <f>ROUND(SUM(D24)+SUM(H24)+SUM(L24)+SUM(P24),1)</f>
        <v>763.8</v>
      </c>
      <c r="W24" s="47" t="s">
        <v>21</v>
      </c>
      <c r="X24" s="47">
        <f>ROUND(SUM(F24)+SUM(J24)+SUM(N24)+SUM(R24),1)</f>
        <v>763.8</v>
      </c>
      <c r="Y24" s="50"/>
      <c r="Z24" s="52"/>
      <c r="AA24" s="51"/>
      <c r="AB24" s="1621">
        <v>488.7</v>
      </c>
      <c r="AC24" s="47"/>
      <c r="AD24" s="54">
        <f>ROUND(+'Exh F'!AF28+'Exh G'!AF28+'Exhibit H'!L25+' Exhbit I Combined'!AG33,1)</f>
        <v>488.7</v>
      </c>
      <c r="AE24" s="81"/>
      <c r="AF24" s="82"/>
      <c r="AG24" s="47">
        <f>ROUND(SUM(X24-AD24),1)</f>
        <v>275.10000000000002</v>
      </c>
      <c r="AI24" s="45">
        <f>ROUND(SUM((+X24-AD24)/AD24),3)</f>
        <v>0.56299999999999994</v>
      </c>
      <c r="AJ24" s="29"/>
      <c r="AK24" s="1"/>
      <c r="AL24" s="1"/>
    </row>
    <row r="25" spans="1:38" ht="18" customHeight="1">
      <c r="A25" s="2751" t="s">
        <v>32</v>
      </c>
      <c r="B25" s="83"/>
      <c r="C25" s="15"/>
      <c r="D25" s="1806">
        <f>+'Exh F'!D29</f>
        <v>0.2</v>
      </c>
      <c r="E25" s="47"/>
      <c r="F25" s="48">
        <f>+'Exh F'!AC29</f>
        <v>0.2</v>
      </c>
      <c r="G25" s="47"/>
      <c r="H25" s="1620">
        <f>+'Exh G'!D29</f>
        <v>0.1</v>
      </c>
      <c r="I25" s="47"/>
      <c r="J25" s="48">
        <f>+'Exh G'!AC29</f>
        <v>0.1</v>
      </c>
      <c r="K25" s="47"/>
      <c r="L25" s="1627">
        <v>0</v>
      </c>
      <c r="M25" s="51"/>
      <c r="N25" s="80">
        <v>0</v>
      </c>
      <c r="O25" s="47"/>
      <c r="P25" s="1620">
        <f>+' Exhbit I Combined'!E34</f>
        <v>2.2999999999999998</v>
      </c>
      <c r="Q25" s="1620"/>
      <c r="R25" s="1622">
        <f>+' Exhbit I Combined'!AD34</f>
        <v>2.2999999999999998</v>
      </c>
      <c r="S25" s="50"/>
      <c r="T25" s="50"/>
      <c r="U25" s="51"/>
      <c r="V25" s="1621">
        <f t="shared" ref="V25:V32" si="5">ROUND(SUM(D25)+SUM(H25)+SUM(L25)+SUM(P25),1)</f>
        <v>2.6</v>
      </c>
      <c r="W25" s="47" t="s">
        <v>21</v>
      </c>
      <c r="X25" s="47">
        <f t="shared" ref="X25:X32" si="6">ROUND(SUM(F25)+SUM(J25)+SUM(N25)+SUM(R25),1)</f>
        <v>2.6</v>
      </c>
      <c r="Y25" s="50"/>
      <c r="Z25" s="52"/>
      <c r="AA25" s="51"/>
      <c r="AB25" s="1749">
        <v>11.9</v>
      </c>
      <c r="AC25" s="49" t="s">
        <v>21</v>
      </c>
      <c r="AD25" s="54">
        <f>ROUND(+'Exh F'!AF29+'Exh G'!AF29+'Exhibit H'!N25+' Exhbit I Combined'!AG34,1)</f>
        <v>11.9</v>
      </c>
      <c r="AE25" s="51"/>
      <c r="AF25" s="55"/>
      <c r="AG25" s="47">
        <f t="shared" ref="AG25:AG33" si="7">ROUND(SUM(X25-AD25),1)</f>
        <v>-9.3000000000000007</v>
      </c>
      <c r="AI25" s="45">
        <f t="shared" ref="AI25:AI33" si="8">ROUND(SUM((+X25-AD25)/AD25),3)</f>
        <v>-0.78200000000000003</v>
      </c>
      <c r="AJ25" s="29"/>
      <c r="AK25" s="1"/>
      <c r="AL25" s="1"/>
    </row>
    <row r="26" spans="1:38" ht="18" customHeight="1">
      <c r="A26" s="2751" t="s">
        <v>33</v>
      </c>
      <c r="B26" s="84"/>
      <c r="C26" s="15"/>
      <c r="D26" s="1806">
        <f>+'Exh F'!D30</f>
        <v>2.1</v>
      </c>
      <c r="E26" s="47"/>
      <c r="F26" s="48">
        <f>+'Exh F'!AC30</f>
        <v>2.1</v>
      </c>
      <c r="G26" s="47"/>
      <c r="H26" s="1620">
        <f>+'Exh G'!D30</f>
        <v>14.3</v>
      </c>
      <c r="I26" s="47"/>
      <c r="J26" s="48">
        <f>+'Exh G'!AC30</f>
        <v>14.3</v>
      </c>
      <c r="K26" s="47"/>
      <c r="L26" s="1627">
        <v>0</v>
      </c>
      <c r="M26" s="51"/>
      <c r="N26" s="80">
        <v>0</v>
      </c>
      <c r="O26" s="47"/>
      <c r="P26" s="1620">
        <f>+' Exhbit I Combined'!E35</f>
        <v>1.2</v>
      </c>
      <c r="Q26" s="1620"/>
      <c r="R26" s="1622">
        <f>+' Exhbit I Combined'!AD35</f>
        <v>1.2</v>
      </c>
      <c r="S26" s="50"/>
      <c r="T26" s="50"/>
      <c r="U26" s="51"/>
      <c r="V26" s="1621">
        <f t="shared" si="5"/>
        <v>17.600000000000001</v>
      </c>
      <c r="W26" s="47" t="s">
        <v>21</v>
      </c>
      <c r="X26" s="47">
        <f t="shared" si="6"/>
        <v>17.600000000000001</v>
      </c>
      <c r="Y26" s="50"/>
      <c r="Z26" s="52"/>
      <c r="AA26" s="51"/>
      <c r="AB26" s="1621">
        <v>16</v>
      </c>
      <c r="AC26" s="47" t="s">
        <v>21</v>
      </c>
      <c r="AD26" s="54">
        <f>ROUND(+'Exh F'!AF30+'Exh G'!AF30+'Exhibit H'!J25+' Exhbit I Combined'!AG35,1)</f>
        <v>16</v>
      </c>
      <c r="AE26" s="51"/>
      <c r="AF26" s="55"/>
      <c r="AG26" s="47">
        <f t="shared" si="7"/>
        <v>1.6</v>
      </c>
      <c r="AI26" s="45">
        <f t="shared" si="8"/>
        <v>0.1</v>
      </c>
      <c r="AJ26" s="29"/>
      <c r="AK26" s="1"/>
      <c r="AL26" s="1"/>
    </row>
    <row r="27" spans="1:38" ht="18" customHeight="1">
      <c r="A27" s="2751" t="s">
        <v>34</v>
      </c>
      <c r="B27" s="36"/>
      <c r="C27" s="15"/>
      <c r="D27" s="1621"/>
      <c r="E27" s="47"/>
      <c r="F27" s="48"/>
      <c r="G27" s="47"/>
      <c r="H27" s="1620"/>
      <c r="I27" s="47"/>
      <c r="J27" s="48" t="s">
        <v>21</v>
      </c>
      <c r="K27" s="47"/>
      <c r="L27" s="1802" t="s">
        <v>21</v>
      </c>
      <c r="M27" s="51"/>
      <c r="N27" s="86" t="s">
        <v>21</v>
      </c>
      <c r="O27" s="47"/>
      <c r="P27" s="1802" t="s">
        <v>21</v>
      </c>
      <c r="Q27" s="1620"/>
      <c r="R27" s="1622"/>
      <c r="S27" s="50"/>
      <c r="T27" s="50"/>
      <c r="U27" s="51"/>
      <c r="V27" s="1621" t="s">
        <v>21</v>
      </c>
      <c r="W27" s="47"/>
      <c r="X27" s="1621" t="s">
        <v>21</v>
      </c>
      <c r="Y27" s="50"/>
      <c r="Z27" s="52"/>
      <c r="AA27" s="51"/>
      <c r="AB27" s="1621"/>
      <c r="AC27" s="47"/>
      <c r="AD27" s="47"/>
      <c r="AE27" s="51"/>
      <c r="AF27" s="55"/>
      <c r="AG27" s="47"/>
      <c r="AI27" s="45"/>
      <c r="AJ27" s="29"/>
      <c r="AK27" s="1"/>
      <c r="AL27" s="1"/>
    </row>
    <row r="28" spans="1:38" ht="18" customHeight="1">
      <c r="A28" s="2752" t="s">
        <v>35</v>
      </c>
      <c r="B28" s="46"/>
      <c r="C28" s="15"/>
      <c r="D28" s="1806">
        <f>+'Exh F'!D32</f>
        <v>1097.2</v>
      </c>
      <c r="E28" s="47"/>
      <c r="F28" s="48">
        <f>+'Exh F'!AC32</f>
        <v>1097.2</v>
      </c>
      <c r="G28" s="47"/>
      <c r="H28" s="1620">
        <f>+'Exh G'!D32</f>
        <v>2526.4</v>
      </c>
      <c r="I28" s="47"/>
      <c r="J28" s="48">
        <f>+'Exh G'!AC32</f>
        <v>2526.4</v>
      </c>
      <c r="K28" s="47"/>
      <c r="L28" s="1627">
        <v>0</v>
      </c>
      <c r="M28" s="51"/>
      <c r="N28" s="80">
        <v>0</v>
      </c>
      <c r="O28" s="47"/>
      <c r="P28" s="1620">
        <f>+' Exhbit I Combined'!E37</f>
        <v>0</v>
      </c>
      <c r="Q28" s="1620"/>
      <c r="R28" s="1626">
        <f>+' Exhbit I Combined'!AD37</f>
        <v>0</v>
      </c>
      <c r="S28" s="50"/>
      <c r="T28" s="50"/>
      <c r="U28" s="51"/>
      <c r="V28" s="1621">
        <f t="shared" si="5"/>
        <v>3623.6</v>
      </c>
      <c r="W28" s="47" t="s">
        <v>21</v>
      </c>
      <c r="X28" s="47">
        <f t="shared" si="6"/>
        <v>3623.6</v>
      </c>
      <c r="Y28" s="50"/>
      <c r="Z28" s="52"/>
      <c r="AA28" s="51"/>
      <c r="AB28" s="1621">
        <v>2939.8</v>
      </c>
      <c r="AC28" s="47" t="s">
        <v>21</v>
      </c>
      <c r="AD28" s="47">
        <f>ROUND(+'Exh F'!AF32+'Exh G'!AF32+'Exhibit H'!F25+' Exhbit I Combined'!AG37,1)</f>
        <v>2939.8</v>
      </c>
      <c r="AE28" s="51"/>
      <c r="AF28" s="55"/>
      <c r="AG28" s="47">
        <f t="shared" si="7"/>
        <v>683.8</v>
      </c>
      <c r="AI28" s="45">
        <f t="shared" si="8"/>
        <v>0.23300000000000001</v>
      </c>
      <c r="AJ28" s="29"/>
      <c r="AK28" s="1"/>
      <c r="AL28" s="1"/>
    </row>
    <row r="29" spans="1:38" ht="18" customHeight="1">
      <c r="A29" s="2751" t="s">
        <v>36</v>
      </c>
      <c r="B29" s="46"/>
      <c r="C29" s="15"/>
      <c r="D29" s="1806">
        <f>+'Exh F'!D33</f>
        <v>7.2</v>
      </c>
      <c r="E29" s="47"/>
      <c r="F29" s="48">
        <f>+'Exh F'!AC33</f>
        <v>7.2</v>
      </c>
      <c r="G29" s="47"/>
      <c r="H29" s="1620">
        <f>+'Exh G'!D33</f>
        <v>218.1</v>
      </c>
      <c r="I29" s="47"/>
      <c r="J29" s="48">
        <f>+'Exh G'!AC33</f>
        <v>218.1</v>
      </c>
      <c r="K29" s="47"/>
      <c r="L29" s="1627">
        <v>0</v>
      </c>
      <c r="M29" s="51"/>
      <c r="N29" s="80">
        <v>0</v>
      </c>
      <c r="O29" s="47"/>
      <c r="P29" s="1620">
        <f>+' Exhbit I Combined'!E38</f>
        <v>4.9000000000000004</v>
      </c>
      <c r="Q29" s="1620"/>
      <c r="R29" s="1622">
        <f>+' Exhbit I Combined'!AD38</f>
        <v>4.9000000000000004</v>
      </c>
      <c r="S29" s="50"/>
      <c r="T29" s="50"/>
      <c r="U29" s="51"/>
      <c r="V29" s="1621">
        <f t="shared" si="5"/>
        <v>230.2</v>
      </c>
      <c r="W29" s="47" t="s">
        <v>21</v>
      </c>
      <c r="X29" s="47">
        <f t="shared" si="6"/>
        <v>230.2</v>
      </c>
      <c r="Y29" s="50"/>
      <c r="Z29" s="52"/>
      <c r="AA29" s="51"/>
      <c r="AB29" s="1621">
        <v>197.4</v>
      </c>
      <c r="AC29" s="47" t="s">
        <v>21</v>
      </c>
      <c r="AD29" s="47">
        <f>ROUND(+'Exh F'!AF33+'Exh G'!AF33+' Exhbit I Combined'!AG38,1)</f>
        <v>197.4</v>
      </c>
      <c r="AE29" s="51"/>
      <c r="AF29" s="55"/>
      <c r="AG29" s="47">
        <f t="shared" si="7"/>
        <v>32.799999999999997</v>
      </c>
      <c r="AI29" s="45">
        <f t="shared" si="8"/>
        <v>0.16600000000000001</v>
      </c>
      <c r="AJ29" s="29"/>
      <c r="AK29" s="1"/>
      <c r="AL29" s="1"/>
    </row>
    <row r="30" spans="1:38" ht="18" customHeight="1">
      <c r="A30" s="2751" t="s">
        <v>37</v>
      </c>
      <c r="B30" s="36"/>
      <c r="C30" s="15"/>
      <c r="D30" s="1806">
        <f>+'Exh F'!D34</f>
        <v>10</v>
      </c>
      <c r="E30" s="47"/>
      <c r="F30" s="48">
        <f>+'Exh F'!AC34</f>
        <v>10</v>
      </c>
      <c r="G30" s="47"/>
      <c r="H30" s="1620">
        <f>+'Exh G'!D34</f>
        <v>59.800000000000004</v>
      </c>
      <c r="I30" s="47"/>
      <c r="J30" s="48">
        <f>+'Exh G'!AC34</f>
        <v>59.8</v>
      </c>
      <c r="K30" s="47"/>
      <c r="L30" s="1627">
        <v>0</v>
      </c>
      <c r="M30" s="51"/>
      <c r="N30" s="80">
        <v>0</v>
      </c>
      <c r="O30" s="47"/>
      <c r="P30" s="1620">
        <f>+' Exhbit I Combined'!E39</f>
        <v>0</v>
      </c>
      <c r="Q30" s="1620"/>
      <c r="R30" s="1626">
        <f>+' Exhbit I Combined'!AD39</f>
        <v>0</v>
      </c>
      <c r="S30" s="50"/>
      <c r="T30" s="50"/>
      <c r="U30" s="51"/>
      <c r="V30" s="1621">
        <f t="shared" si="5"/>
        <v>69.8</v>
      </c>
      <c r="W30" s="47" t="s">
        <v>21</v>
      </c>
      <c r="X30" s="47">
        <f t="shared" si="6"/>
        <v>69.8</v>
      </c>
      <c r="Y30" s="50"/>
      <c r="Z30" s="52"/>
      <c r="AA30" s="51"/>
      <c r="AB30" s="1621">
        <v>106.7</v>
      </c>
      <c r="AC30" s="47" t="s">
        <v>21</v>
      </c>
      <c r="AD30" s="47">
        <f>ROUND(+'Exh F'!AF34+'Exh G'!AF34+' Exhbit I Combined'!AG39,1)</f>
        <v>106.7</v>
      </c>
      <c r="AE30" s="51"/>
      <c r="AF30" s="55"/>
      <c r="AG30" s="47">
        <f t="shared" si="7"/>
        <v>-36.9</v>
      </c>
      <c r="AI30" s="45">
        <f t="shared" si="8"/>
        <v>-0.34599999999999997</v>
      </c>
      <c r="AJ30" s="29"/>
      <c r="AK30" s="1"/>
      <c r="AL30" s="1"/>
    </row>
    <row r="31" spans="1:38" ht="18" customHeight="1">
      <c r="A31" s="2751" t="s">
        <v>38</v>
      </c>
      <c r="B31" s="15"/>
      <c r="C31" s="15"/>
      <c r="D31" s="1806">
        <f>+'Exh F'!D35</f>
        <v>127.8</v>
      </c>
      <c r="E31" s="47"/>
      <c r="F31" s="48">
        <f>+'Exh F'!AC35</f>
        <v>127.8</v>
      </c>
      <c r="G31" s="47"/>
      <c r="H31" s="1620">
        <f>+'Exh G'!D35</f>
        <v>364.09999999999997</v>
      </c>
      <c r="I31" s="47"/>
      <c r="J31" s="48">
        <f>+'Exh G'!AC35</f>
        <v>364.1</v>
      </c>
      <c r="K31" s="47"/>
      <c r="L31" s="1627">
        <v>0</v>
      </c>
      <c r="M31" s="51"/>
      <c r="N31" s="80">
        <v>0</v>
      </c>
      <c r="O31" s="47"/>
      <c r="P31" s="1620">
        <f>+' Exhbit I Combined'!E40</f>
        <v>0</v>
      </c>
      <c r="Q31" s="1620"/>
      <c r="R31" s="1622">
        <f>+' Exhbit I Combined'!AD40</f>
        <v>0</v>
      </c>
      <c r="S31" s="50"/>
      <c r="T31" s="50"/>
      <c r="U31" s="51"/>
      <c r="V31" s="1621">
        <f t="shared" si="5"/>
        <v>491.9</v>
      </c>
      <c r="W31" s="47" t="s">
        <v>21</v>
      </c>
      <c r="X31" s="47">
        <f t="shared" si="6"/>
        <v>491.9</v>
      </c>
      <c r="Y31" s="50"/>
      <c r="Z31" s="52"/>
      <c r="AA31" s="51"/>
      <c r="AB31" s="1621">
        <v>441.3</v>
      </c>
      <c r="AC31" s="47" t="s">
        <v>21</v>
      </c>
      <c r="AD31" s="47">
        <f>ROUND(+'Exh F'!AF35+'Exh G'!AF35+' Exhbit I Combined'!AG40,1)</f>
        <v>441.3</v>
      </c>
      <c r="AE31" s="51"/>
      <c r="AF31" s="55"/>
      <c r="AG31" s="47">
        <f t="shared" si="7"/>
        <v>50.6</v>
      </c>
      <c r="AI31" s="45">
        <f t="shared" si="8"/>
        <v>0.115</v>
      </c>
      <c r="AJ31" s="29"/>
      <c r="AK31" s="1"/>
      <c r="AL31" s="1"/>
    </row>
    <row r="32" spans="1:38" ht="18" customHeight="1">
      <c r="A32" s="2751" t="s">
        <v>39</v>
      </c>
      <c r="B32" s="36"/>
      <c r="C32" s="15"/>
      <c r="D32" s="1806">
        <f>+'Exh F'!D36</f>
        <v>7.5</v>
      </c>
      <c r="E32" s="47"/>
      <c r="F32" s="48">
        <f>+'Exh F'!AC36</f>
        <v>7.5</v>
      </c>
      <c r="G32" s="47"/>
      <c r="H32" s="1620">
        <f>+'Exh G'!D36</f>
        <v>0.5</v>
      </c>
      <c r="I32" s="47"/>
      <c r="J32" s="48">
        <f>+'Exh G'!AC36</f>
        <v>0.5</v>
      </c>
      <c r="K32" s="47"/>
      <c r="L32" s="1627">
        <v>0</v>
      </c>
      <c r="M32" s="51" t="s">
        <v>21</v>
      </c>
      <c r="N32" s="80">
        <v>0</v>
      </c>
      <c r="O32" s="47"/>
      <c r="P32" s="1620">
        <f>+' Exhbit I Combined'!E41</f>
        <v>4</v>
      </c>
      <c r="Q32" s="1620"/>
      <c r="R32" s="1622">
        <f>+' Exhbit I Combined'!AD41</f>
        <v>4</v>
      </c>
      <c r="S32" s="50"/>
      <c r="T32" s="50"/>
      <c r="U32" s="51"/>
      <c r="V32" s="1621">
        <f t="shared" si="5"/>
        <v>12</v>
      </c>
      <c r="W32" s="47" t="s">
        <v>21</v>
      </c>
      <c r="X32" s="47">
        <f t="shared" si="6"/>
        <v>12</v>
      </c>
      <c r="Y32" s="50"/>
      <c r="Z32" s="52"/>
      <c r="AA32" s="51"/>
      <c r="AB32" s="1621">
        <v>22.8</v>
      </c>
      <c r="AC32" s="47" t="s">
        <v>21</v>
      </c>
      <c r="AD32" s="47">
        <f>ROUND(+'Exh F'!AF36+'Exh G'!AF36+' Exhbit I Combined'!AG41,1)</f>
        <v>22.8</v>
      </c>
      <c r="AE32" s="51"/>
      <c r="AF32" s="55"/>
      <c r="AG32" s="47">
        <f t="shared" si="7"/>
        <v>-10.8</v>
      </c>
      <c r="AI32" s="45">
        <f t="shared" si="8"/>
        <v>-0.47399999999999998</v>
      </c>
      <c r="AJ32" s="29"/>
      <c r="AK32" s="1"/>
      <c r="AL32" s="1"/>
    </row>
    <row r="33" spans="1:38" ht="18" customHeight="1">
      <c r="A33" s="2751" t="s">
        <v>40</v>
      </c>
      <c r="B33" s="15"/>
      <c r="C33" s="15"/>
      <c r="D33" s="1806">
        <f>+'Exh F'!D37</f>
        <v>0</v>
      </c>
      <c r="E33" s="47"/>
      <c r="F33" s="48">
        <f>+'Exh F'!AC37</f>
        <v>0</v>
      </c>
      <c r="G33" s="47"/>
      <c r="H33" s="1620">
        <f>+'Exh G'!D37</f>
        <v>157.39999999999998</v>
      </c>
      <c r="I33" s="47"/>
      <c r="J33" s="48">
        <f>+'Exh G'!AC37</f>
        <v>157.4</v>
      </c>
      <c r="K33" s="47"/>
      <c r="L33" s="1627">
        <v>0</v>
      </c>
      <c r="M33" s="51"/>
      <c r="N33" s="80">
        <v>0</v>
      </c>
      <c r="O33" s="47"/>
      <c r="P33" s="1620">
        <f>+' Exhbit I Combined'!E42</f>
        <v>55.7</v>
      </c>
      <c r="Q33" s="1620"/>
      <c r="R33" s="1622">
        <f>+' Exhbit I Combined'!AD42</f>
        <v>55.7</v>
      </c>
      <c r="S33" s="50"/>
      <c r="T33" s="50"/>
      <c r="U33" s="51"/>
      <c r="V33" s="1621">
        <f>ROUND(SUM(D33)+SUM(H33)+SUM(L33)+SUM(P33),1)</f>
        <v>213.1</v>
      </c>
      <c r="W33" s="47" t="s">
        <v>21</v>
      </c>
      <c r="X33" s="47">
        <f>ROUND(SUM(F33)+SUM(J33)+SUM(N33)+SUM(R33),1)</f>
        <v>213.1</v>
      </c>
      <c r="Y33" s="50"/>
      <c r="Z33" s="52"/>
      <c r="AA33" s="51"/>
      <c r="AB33" s="1621">
        <v>238.2</v>
      </c>
      <c r="AC33" s="47" t="s">
        <v>21</v>
      </c>
      <c r="AD33" s="47">
        <f>ROUND(+'Exh F'!AF37+'Exh G'!AF37+' Exhbit I Combined'!AG42,1)</f>
        <v>238.2</v>
      </c>
      <c r="AE33" s="51"/>
      <c r="AF33" s="55"/>
      <c r="AG33" s="47">
        <f t="shared" si="7"/>
        <v>-25.1</v>
      </c>
      <c r="AI33" s="45">
        <f t="shared" si="8"/>
        <v>-0.105</v>
      </c>
      <c r="AJ33" s="29"/>
      <c r="AK33" s="1"/>
      <c r="AL33" s="1"/>
    </row>
    <row r="34" spans="1:38" ht="18" customHeight="1">
      <c r="A34" s="14" t="s">
        <v>41</v>
      </c>
      <c r="B34" s="15"/>
      <c r="C34" s="15"/>
      <c r="D34" s="66">
        <f>ROUND(SUM(D24:D33),1)</f>
        <v>1568.7</v>
      </c>
      <c r="E34" s="69"/>
      <c r="F34" s="67">
        <f>ROUND(SUM(F24:F33),1)</f>
        <v>1568.7</v>
      </c>
      <c r="G34" s="65"/>
      <c r="H34" s="66">
        <f>ROUND(SUM(H24:H33),1)</f>
        <v>3787.3</v>
      </c>
      <c r="I34" s="65"/>
      <c r="J34" s="67">
        <f>ROUND(SUM(J24:J33),1)</f>
        <v>3787.3</v>
      </c>
      <c r="K34" s="65"/>
      <c r="L34" s="1803">
        <f>ROUND(SUM(L24:L33),1)</f>
        <v>0</v>
      </c>
      <c r="M34" s="65"/>
      <c r="N34" s="1803">
        <f>ROUND(SUM(N24:N33),1)</f>
        <v>0</v>
      </c>
      <c r="O34" s="65"/>
      <c r="P34" s="62">
        <f>ROUND(SUM(P24:P33),1)</f>
        <v>68.599999999999994</v>
      </c>
      <c r="Q34" s="65"/>
      <c r="R34" s="64">
        <f>ROUND(SUM(R24:R33),1)</f>
        <v>68.599999999999994</v>
      </c>
      <c r="S34" s="68"/>
      <c r="T34" s="68"/>
      <c r="U34" s="69"/>
      <c r="V34" s="66">
        <f>ROUND(SUM(V24:V33),1)</f>
        <v>5424.6</v>
      </c>
      <c r="W34" s="65"/>
      <c r="X34" s="66">
        <f>ROUND(SUM(X24:X33),1)</f>
        <v>5424.6</v>
      </c>
      <c r="Y34" s="68"/>
      <c r="Z34" s="70"/>
      <c r="AA34" s="69"/>
      <c r="AB34" s="66">
        <f>ROUND(SUM(AB23:AB33),1)</f>
        <v>4462.8</v>
      </c>
      <c r="AC34" s="65"/>
      <c r="AD34" s="66">
        <f>ROUND(SUM(AD23:AD33),1)</f>
        <v>4462.8</v>
      </c>
      <c r="AE34" s="71"/>
      <c r="AF34" s="72"/>
      <c r="AG34" s="66">
        <f>ROUND(SUM(AG24:AG33),1)</f>
        <v>961.8</v>
      </c>
      <c r="AH34" s="73"/>
      <c r="AI34" s="74">
        <f>ROUND(SUM((+X34-AD34)/AD34),3)</f>
        <v>0.216</v>
      </c>
      <c r="AJ34" s="18"/>
      <c r="AK34" s="1"/>
      <c r="AL34" s="1"/>
    </row>
    <row r="35" spans="1:38" ht="18" customHeight="1">
      <c r="A35" s="15" t="s">
        <v>42</v>
      </c>
      <c r="B35" s="84"/>
      <c r="C35" s="15"/>
      <c r="D35" s="1621"/>
      <c r="E35" s="47"/>
      <c r="F35" s="48"/>
      <c r="G35" s="47"/>
      <c r="H35" s="1621"/>
      <c r="I35" s="47"/>
      <c r="J35" s="48"/>
      <c r="K35" s="47"/>
      <c r="L35" s="1621"/>
      <c r="M35" s="47"/>
      <c r="N35" s="48"/>
      <c r="O35" s="47"/>
      <c r="P35" s="1621"/>
      <c r="Q35" s="1621"/>
      <c r="R35" s="1622"/>
      <c r="S35" s="50"/>
      <c r="T35" s="50"/>
      <c r="U35" s="51"/>
      <c r="V35" s="1621"/>
      <c r="W35" s="47"/>
      <c r="X35" s="47"/>
      <c r="Y35" s="50"/>
      <c r="Z35" s="52"/>
      <c r="AA35" s="51"/>
      <c r="AB35" s="1621"/>
      <c r="AC35" s="47"/>
      <c r="AD35" s="54"/>
      <c r="AE35" s="54"/>
      <c r="AF35" s="55"/>
      <c r="AG35" s="47"/>
      <c r="AI35" s="19"/>
      <c r="AJ35" s="29"/>
      <c r="AK35" s="1"/>
      <c r="AL35" s="1"/>
    </row>
    <row r="36" spans="1:38" ht="18" customHeight="1">
      <c r="A36" s="15" t="s">
        <v>43</v>
      </c>
      <c r="B36" s="83"/>
      <c r="C36" s="15"/>
      <c r="D36" s="1621">
        <f>+'Exh F'!D40</f>
        <v>447.4</v>
      </c>
      <c r="E36" s="47"/>
      <c r="F36" s="48">
        <f>+'Exh F'!AC40</f>
        <v>447.4</v>
      </c>
      <c r="G36" s="47"/>
      <c r="H36" s="1620">
        <f>+'Exh G'!D40</f>
        <v>605.9</v>
      </c>
      <c r="I36" s="47"/>
      <c r="J36" s="48">
        <f>+'Exh G'!AC40</f>
        <v>605.9</v>
      </c>
      <c r="K36" s="47"/>
      <c r="L36" s="1801">
        <v>0</v>
      </c>
      <c r="M36" s="47"/>
      <c r="N36" s="58">
        <v>0</v>
      </c>
      <c r="O36" s="47"/>
      <c r="P36" s="1801">
        <f>+' Exhbit I Combined'!E45</f>
        <v>0</v>
      </c>
      <c r="Q36" s="1621"/>
      <c r="R36" s="1628">
        <f>+' Exhbit I Combined'!AD45</f>
        <v>0</v>
      </c>
      <c r="S36" s="50"/>
      <c r="T36" s="50"/>
      <c r="U36" s="51"/>
      <c r="V36" s="1621">
        <f>ROUND(SUM(D36)+SUM(H36)+SUM(L36)+SUM(P36),1)</f>
        <v>1053.3</v>
      </c>
      <c r="W36" s="47" t="s">
        <v>21</v>
      </c>
      <c r="X36" s="47">
        <f>ROUND(SUM(F36)+SUM(J36)+SUM(N36)+SUM(R36),1)</f>
        <v>1053.3</v>
      </c>
      <c r="Y36" s="50"/>
      <c r="Z36" s="52"/>
      <c r="AA36" s="51"/>
      <c r="AB36" s="1621">
        <v>1062.5</v>
      </c>
      <c r="AC36" s="87"/>
      <c r="AD36" s="47">
        <f>ROUND(+'Exh F'!AF40+'Exh G'!AF40+' Exhbit I Combined'!AG45,1)</f>
        <v>1062.5</v>
      </c>
      <c r="AE36" s="51"/>
      <c r="AF36" s="55"/>
      <c r="AG36" s="47">
        <f>ROUND(SUM(X36-AD36),1)</f>
        <v>-9.1999999999999993</v>
      </c>
      <c r="AI36" s="45">
        <f>ROUND(SUM((+X36-AD36)/AD36),3)</f>
        <v>-8.9999999999999993E-3</v>
      </c>
      <c r="AJ36" s="29"/>
      <c r="AK36" s="1"/>
      <c r="AL36" s="1"/>
    </row>
    <row r="37" spans="1:38" ht="18" customHeight="1">
      <c r="A37" s="15" t="s">
        <v>44</v>
      </c>
      <c r="B37" s="84"/>
      <c r="C37" s="15"/>
      <c r="D37" s="1621">
        <f>+'Exh F'!D41</f>
        <v>82.6</v>
      </c>
      <c r="E37" s="47"/>
      <c r="F37" s="48">
        <f>+'Exh F'!AC41</f>
        <v>82.6</v>
      </c>
      <c r="G37" s="47"/>
      <c r="H37" s="1620">
        <f>+'Exh G'!D41</f>
        <v>360</v>
      </c>
      <c r="I37" s="47"/>
      <c r="J37" s="48">
        <f>+'Exh G'!AC41</f>
        <v>360</v>
      </c>
      <c r="K37" s="47"/>
      <c r="L37" s="1620">
        <f>+'Exhibit H'!B27</f>
        <v>1.4</v>
      </c>
      <c r="M37" s="47"/>
      <c r="N37" s="48">
        <f>+'Exhibit H'!AA27</f>
        <v>1.4</v>
      </c>
      <c r="O37" s="47" t="s">
        <v>21</v>
      </c>
      <c r="P37" s="1801">
        <f>+' Exhbit I Combined'!E46</f>
        <v>0</v>
      </c>
      <c r="Q37" s="1621"/>
      <c r="R37" s="1628">
        <f>+' Exhbit I Combined'!AD46</f>
        <v>0</v>
      </c>
      <c r="S37" s="50"/>
      <c r="T37" s="50"/>
      <c r="U37" s="51"/>
      <c r="V37" s="1621">
        <f t="shared" ref="V37:V41" si="9">ROUND(SUM(D37)+SUM(H37)+SUM(L37)+SUM(P37),1)</f>
        <v>444</v>
      </c>
      <c r="W37" s="47" t="s">
        <v>21</v>
      </c>
      <c r="X37" s="47">
        <f t="shared" ref="X37:X41" si="10">ROUND(SUM(F37)+SUM(J37)+SUM(N37)+SUM(R37),1)</f>
        <v>444</v>
      </c>
      <c r="Y37" s="50"/>
      <c r="Z37" s="52"/>
      <c r="AA37" s="51"/>
      <c r="AB37" s="1631">
        <v>407.4</v>
      </c>
      <c r="AC37" s="88"/>
      <c r="AD37" s="47">
        <f>ROUND(+'Exh F'!AF41+'Exh G'!AF41+' Exhbit I Combined'!AG46+'Exhibit H'!AD27,1)</f>
        <v>407.4</v>
      </c>
      <c r="AE37" s="51"/>
      <c r="AF37" s="55"/>
      <c r="AG37" s="47">
        <f t="shared" ref="AG37:AG41" si="11">ROUND(SUM(X37-AD37),1)</f>
        <v>36.6</v>
      </c>
      <c r="AI37" s="45">
        <f t="shared" ref="AI37:AI41" si="12">ROUND(SUM((+X37-AD37)/AD37),3)</f>
        <v>0.09</v>
      </c>
      <c r="AJ37" s="29"/>
      <c r="AK37" s="1"/>
      <c r="AL37" s="1"/>
    </row>
    <row r="38" spans="1:38" ht="18" customHeight="1">
      <c r="A38" s="15" t="s">
        <v>45</v>
      </c>
      <c r="B38" s="36"/>
      <c r="C38" s="15"/>
      <c r="D38" s="1621">
        <f>+'Exh F'!D42</f>
        <v>504.2</v>
      </c>
      <c r="E38" s="47"/>
      <c r="F38" s="48">
        <f>+'Exh F'!AC42</f>
        <v>504.2</v>
      </c>
      <c r="G38" s="89"/>
      <c r="H38" s="1620">
        <f>+'Exh G'!D42</f>
        <v>184.20000000000002</v>
      </c>
      <c r="I38" s="47"/>
      <c r="J38" s="48">
        <f>+'Exh G'!AC42</f>
        <v>184.2</v>
      </c>
      <c r="K38" s="47"/>
      <c r="L38" s="1801">
        <v>0</v>
      </c>
      <c r="M38" s="47"/>
      <c r="N38" s="58">
        <v>0</v>
      </c>
      <c r="O38" s="47"/>
      <c r="P38" s="1801">
        <f>+' Exhbit I Combined'!E47</f>
        <v>0</v>
      </c>
      <c r="Q38" s="1621"/>
      <c r="R38" s="1628">
        <f>+' Exhbit I Combined'!AD47</f>
        <v>0</v>
      </c>
      <c r="S38" s="50"/>
      <c r="T38" s="50"/>
      <c r="U38" s="51"/>
      <c r="V38" s="1621">
        <f t="shared" si="9"/>
        <v>688.4</v>
      </c>
      <c r="W38" s="47" t="s">
        <v>21</v>
      </c>
      <c r="X38" s="47">
        <f t="shared" si="10"/>
        <v>688.4</v>
      </c>
      <c r="Y38" s="50"/>
      <c r="Z38" s="52"/>
      <c r="AA38" s="51"/>
      <c r="AB38" s="1631">
        <v>469.8</v>
      </c>
      <c r="AC38" s="53"/>
      <c r="AD38" s="47">
        <f>ROUND(+'Exh F'!AF42+'Exh G'!AF42+' Exhbit I Combined'!AG47,1)</f>
        <v>469.8</v>
      </c>
      <c r="AE38" s="51"/>
      <c r="AF38" s="55"/>
      <c r="AG38" s="47">
        <f t="shared" si="11"/>
        <v>218.6</v>
      </c>
      <c r="AI38" s="45">
        <f t="shared" si="12"/>
        <v>0.46500000000000002</v>
      </c>
      <c r="AJ38" s="29"/>
      <c r="AK38" s="1"/>
      <c r="AL38" s="1"/>
    </row>
    <row r="39" spans="1:38" ht="18" customHeight="1">
      <c r="A39" s="15" t="s">
        <v>46</v>
      </c>
      <c r="B39" s="15"/>
      <c r="C39" s="15"/>
      <c r="D39" s="1621"/>
      <c r="E39" s="47"/>
      <c r="F39" s="48"/>
      <c r="G39" s="47"/>
      <c r="H39" s="1621"/>
      <c r="I39" s="47"/>
      <c r="J39" s="90"/>
      <c r="K39" s="47"/>
      <c r="L39" s="1621"/>
      <c r="M39" s="47"/>
      <c r="N39" s="48"/>
      <c r="O39" s="47"/>
      <c r="P39" s="1801"/>
      <c r="Q39" s="1621"/>
      <c r="R39" s="1622"/>
      <c r="S39" s="50"/>
      <c r="T39" s="50"/>
      <c r="U39" s="51"/>
      <c r="V39" s="1621"/>
      <c r="W39" s="47"/>
      <c r="X39" s="47"/>
      <c r="Y39" s="50"/>
      <c r="Z39" s="52"/>
      <c r="AA39" s="51"/>
      <c r="AB39" s="1631"/>
      <c r="AC39" s="53"/>
      <c r="AD39" s="54"/>
      <c r="AE39" s="51"/>
      <c r="AF39" s="55"/>
      <c r="AG39" s="47"/>
      <c r="AI39" s="45"/>
      <c r="AJ39" s="29"/>
      <c r="AK39" s="1"/>
      <c r="AL39" s="1"/>
    </row>
    <row r="40" spans="1:38" ht="18" customHeight="1">
      <c r="A40" s="15" t="s">
        <v>47</v>
      </c>
      <c r="B40" s="36"/>
      <c r="C40" s="15"/>
      <c r="D40" s="1801">
        <v>0</v>
      </c>
      <c r="E40" s="47"/>
      <c r="F40" s="58">
        <v>0</v>
      </c>
      <c r="G40" s="47"/>
      <c r="H40" s="1801">
        <v>0</v>
      </c>
      <c r="I40" s="47"/>
      <c r="J40" s="58">
        <v>0</v>
      </c>
      <c r="K40" s="47"/>
      <c r="L40" s="1621">
        <f>+'Exhibit H'!B29</f>
        <v>173.2</v>
      </c>
      <c r="M40" s="47"/>
      <c r="N40" s="48">
        <f>+'Exhibit H'!AA29</f>
        <v>173.2</v>
      </c>
      <c r="O40" s="47" t="s">
        <v>21</v>
      </c>
      <c r="P40" s="1801">
        <v>0</v>
      </c>
      <c r="Q40" s="1621"/>
      <c r="R40" s="1628">
        <v>0</v>
      </c>
      <c r="S40" s="50"/>
      <c r="T40" s="50"/>
      <c r="U40" s="51"/>
      <c r="V40" s="1621">
        <f t="shared" si="9"/>
        <v>173.2</v>
      </c>
      <c r="W40" s="47" t="s">
        <v>21</v>
      </c>
      <c r="X40" s="47">
        <f t="shared" si="10"/>
        <v>173.2</v>
      </c>
      <c r="Y40" s="50"/>
      <c r="Z40" s="52"/>
      <c r="AA40" s="51"/>
      <c r="AB40" s="1631">
        <v>281.89999999999998</v>
      </c>
      <c r="AC40" s="53"/>
      <c r="AD40" s="54">
        <f>ROUND(+'Exhibit H'!AD29,1)</f>
        <v>281.89999999999998</v>
      </c>
      <c r="AE40" s="51"/>
      <c r="AF40" s="55"/>
      <c r="AG40" s="47">
        <f t="shared" si="11"/>
        <v>-108.7</v>
      </c>
      <c r="AI40" s="45">
        <f t="shared" si="12"/>
        <v>-0.38600000000000001</v>
      </c>
      <c r="AJ40" s="23"/>
      <c r="AK40" s="1"/>
      <c r="AL40" s="1"/>
    </row>
    <row r="41" spans="1:38" ht="18" customHeight="1">
      <c r="A41" s="15" t="s">
        <v>48</v>
      </c>
      <c r="B41" s="36" t="s">
        <v>1770</v>
      </c>
      <c r="C41" s="15"/>
      <c r="D41" s="1802">
        <v>0</v>
      </c>
      <c r="E41" s="47"/>
      <c r="F41" s="86">
        <v>0</v>
      </c>
      <c r="G41" s="47"/>
      <c r="H41" s="1620">
        <f>+'Exh G'!D43</f>
        <v>0.1</v>
      </c>
      <c r="I41" s="47"/>
      <c r="J41" s="48">
        <f>+'Exh G'!AC43</f>
        <v>0.1</v>
      </c>
      <c r="K41" s="47"/>
      <c r="L41" s="1802">
        <v>0</v>
      </c>
      <c r="M41" s="47"/>
      <c r="N41" s="86">
        <v>0</v>
      </c>
      <c r="O41" s="47"/>
      <c r="P41" s="1620">
        <f>+' Exhbit I Combined'!E48</f>
        <v>295.7</v>
      </c>
      <c r="Q41" s="1621"/>
      <c r="R41" s="1629">
        <f>+' Exhbit I Combined'!AD48</f>
        <v>295.7</v>
      </c>
      <c r="S41" s="50"/>
      <c r="T41" s="50"/>
      <c r="U41" s="51"/>
      <c r="V41" s="1621">
        <f t="shared" si="9"/>
        <v>295.8</v>
      </c>
      <c r="W41" s="47" t="s">
        <v>21</v>
      </c>
      <c r="X41" s="47">
        <f t="shared" si="10"/>
        <v>295.8</v>
      </c>
      <c r="Y41" s="50"/>
      <c r="Z41" s="52"/>
      <c r="AA41" s="51"/>
      <c r="AB41" s="1630">
        <v>327.60000000000002</v>
      </c>
      <c r="AC41" s="53"/>
      <c r="AD41" s="54">
        <f>ROUND(+'Exh G state'!AH41+' Exhibit I State'!AI46+'Exhibit I Fed'!AI38,1)</f>
        <v>327.60000000000002</v>
      </c>
      <c r="AE41" s="51"/>
      <c r="AF41" s="55"/>
      <c r="AG41" s="47">
        <f t="shared" si="11"/>
        <v>-31.8</v>
      </c>
      <c r="AI41" s="45">
        <f t="shared" si="12"/>
        <v>-9.7000000000000003E-2</v>
      </c>
      <c r="AJ41" s="23"/>
      <c r="AK41" s="1"/>
      <c r="AL41" s="1"/>
    </row>
    <row r="42" spans="1:38" ht="18" customHeight="1">
      <c r="A42" s="14" t="s">
        <v>49</v>
      </c>
      <c r="B42" s="15"/>
      <c r="C42" s="15"/>
      <c r="D42" s="66">
        <f>ROUND(SUM(D34:D41),1)</f>
        <v>2602.9</v>
      </c>
      <c r="E42" s="65"/>
      <c r="F42" s="67">
        <f>ROUND(SUM(F34:F41),1)</f>
        <v>2602.9</v>
      </c>
      <c r="G42" s="65"/>
      <c r="H42" s="66">
        <f>ROUND(SUM(H34:H41),1)</f>
        <v>4937.5</v>
      </c>
      <c r="I42" s="65"/>
      <c r="J42" s="67">
        <f>ROUND(SUM(J34:J41),1)</f>
        <v>4937.5</v>
      </c>
      <c r="K42" s="65"/>
      <c r="L42" s="66">
        <f>ROUND(SUM(L34:L41),1)</f>
        <v>174.6</v>
      </c>
      <c r="M42" s="65"/>
      <c r="N42" s="66">
        <f>ROUND(SUM(N34:N41),1)</f>
        <v>174.6</v>
      </c>
      <c r="O42" s="65"/>
      <c r="P42" s="66">
        <f>ROUND(SUM(P34:P41),1)</f>
        <v>364.3</v>
      </c>
      <c r="Q42" s="65"/>
      <c r="R42" s="67">
        <f>ROUND(SUM(R34:R41),1)</f>
        <v>364.3</v>
      </c>
      <c r="S42" s="68"/>
      <c r="T42" s="68"/>
      <c r="U42" s="69"/>
      <c r="V42" s="66">
        <f>ROUND(SUM(V34:V41),1)</f>
        <v>8079.3</v>
      </c>
      <c r="W42" s="65"/>
      <c r="X42" s="66">
        <f>ROUND(SUM(X34:X41),1)</f>
        <v>8079.3</v>
      </c>
      <c r="Y42" s="68"/>
      <c r="Z42" s="70"/>
      <c r="AA42" s="69"/>
      <c r="AB42" s="66">
        <f>ROUND(SUM(AB34:AB41),1)</f>
        <v>7012</v>
      </c>
      <c r="AC42" s="65"/>
      <c r="AD42" s="66">
        <f>ROUND(SUM(AD34:AD41),1)</f>
        <v>7012</v>
      </c>
      <c r="AE42" s="71"/>
      <c r="AF42" s="72"/>
      <c r="AG42" s="66">
        <f>ROUND(SUM(AG34:AG41),1)</f>
        <v>1067.3</v>
      </c>
      <c r="AH42" s="73"/>
      <c r="AI42" s="74">
        <f>ROUND(SUM((+X42-AD42)/AD42),3)</f>
        <v>0.152</v>
      </c>
      <c r="AJ42" s="18"/>
      <c r="AK42" s="1"/>
      <c r="AL42" s="1"/>
    </row>
    <row r="43" spans="1:38" ht="15.95" customHeight="1">
      <c r="A43" s="14"/>
      <c r="B43" s="15"/>
      <c r="C43" s="15"/>
      <c r="D43" s="1623"/>
      <c r="E43" s="47"/>
      <c r="F43" s="76"/>
      <c r="G43" s="47"/>
      <c r="H43" s="1623"/>
      <c r="I43" s="47"/>
      <c r="J43" s="76"/>
      <c r="K43" s="47"/>
      <c r="L43" s="1623"/>
      <c r="M43" s="47"/>
      <c r="N43" s="76"/>
      <c r="O43" s="47"/>
      <c r="P43" s="1804"/>
      <c r="Q43" s="1621"/>
      <c r="R43" s="1624"/>
      <c r="S43" s="50"/>
      <c r="T43" s="50"/>
      <c r="U43" s="51"/>
      <c r="V43" s="1623"/>
      <c r="W43" s="47"/>
      <c r="X43" s="51"/>
      <c r="Y43" s="50"/>
      <c r="Z43" s="52"/>
      <c r="AA43" s="51"/>
      <c r="AB43" s="1623" t="s">
        <v>21</v>
      </c>
      <c r="AC43" s="47"/>
      <c r="AD43" s="54"/>
      <c r="AE43" s="54"/>
      <c r="AF43" s="55"/>
      <c r="AG43" s="51"/>
      <c r="AI43" s="19"/>
      <c r="AJ43" s="29"/>
      <c r="AK43" s="1"/>
      <c r="AL43" s="1"/>
    </row>
    <row r="44" spans="1:38" ht="15.95" customHeight="1">
      <c r="A44" s="14" t="s">
        <v>50</v>
      </c>
      <c r="B44" s="14"/>
      <c r="C44" s="15"/>
      <c r="D44" s="1621"/>
      <c r="E44" s="47"/>
      <c r="F44" s="48"/>
      <c r="G44" s="47"/>
      <c r="H44" s="1621"/>
      <c r="I44" s="47"/>
      <c r="J44" s="48"/>
      <c r="K44" s="47"/>
      <c r="L44" s="1621"/>
      <c r="M44" s="47"/>
      <c r="N44" s="48"/>
      <c r="O44" s="47"/>
      <c r="P44" s="1620"/>
      <c r="Q44" s="1621"/>
      <c r="R44" s="1622"/>
      <c r="S44" s="50"/>
      <c r="T44" s="50"/>
      <c r="U44" s="51"/>
      <c r="V44" s="1621"/>
      <c r="W44" s="47"/>
      <c r="X44" s="47"/>
      <c r="Y44" s="50"/>
      <c r="Z44" s="52"/>
      <c r="AA44" s="51"/>
      <c r="AB44" s="1621"/>
      <c r="AC44" s="47"/>
      <c r="AD44" s="54"/>
      <c r="AE44" s="54"/>
      <c r="AF44" s="55"/>
      <c r="AG44" s="47"/>
      <c r="AI44" s="19"/>
      <c r="AJ44" s="29"/>
      <c r="AK44" s="1"/>
      <c r="AL44" s="1"/>
    </row>
    <row r="45" spans="1:38" ht="15.95" customHeight="1">
      <c r="A45" s="14" t="s">
        <v>51</v>
      </c>
      <c r="B45" s="14"/>
      <c r="C45" s="15"/>
      <c r="D45" s="92">
        <f>ROUND(SUM(D20-D42),1)</f>
        <v>2327.3000000000002</v>
      </c>
      <c r="E45" s="65"/>
      <c r="F45" s="93">
        <f>ROUND(SUM(F20-F42),1)</f>
        <v>2327.3000000000002</v>
      </c>
      <c r="G45" s="65"/>
      <c r="H45" s="92">
        <f>ROUND(SUM(H20-H42),1)</f>
        <v>-494.9</v>
      </c>
      <c r="I45" s="65"/>
      <c r="J45" s="93">
        <f>ROUND(SUM(J20-J42),1)</f>
        <v>-494.9</v>
      </c>
      <c r="K45" s="65"/>
      <c r="L45" s="92">
        <f>ROUND(SUM(L20-L42),1)</f>
        <v>1715.2</v>
      </c>
      <c r="M45" s="65" t="s">
        <v>21</v>
      </c>
      <c r="N45" s="93">
        <f>ROUND(SUM(N20-N42),1)</f>
        <v>1715.2</v>
      </c>
      <c r="O45" s="65" t="s">
        <v>21</v>
      </c>
      <c r="P45" s="1805">
        <f>ROUND(SUM(P20-P42),1)</f>
        <v>54.1</v>
      </c>
      <c r="Q45" s="65" t="s">
        <v>21</v>
      </c>
      <c r="R45" s="94">
        <f>ROUND(SUM(R20-R42),1)</f>
        <v>54.1</v>
      </c>
      <c r="S45" s="68"/>
      <c r="T45" s="68"/>
      <c r="U45" s="69"/>
      <c r="V45" s="92">
        <f>ROUND(SUM(V20-V42),1)</f>
        <v>3601.7</v>
      </c>
      <c r="W45" s="65" t="s">
        <v>21</v>
      </c>
      <c r="X45" s="92">
        <f>ROUND(SUM(X20-X42),1)</f>
        <v>3601.7</v>
      </c>
      <c r="Y45" s="68"/>
      <c r="Z45" s="70"/>
      <c r="AA45" s="69"/>
      <c r="AB45" s="92">
        <f>ROUND(SUM(AB20-AB42),1)</f>
        <v>5680.2</v>
      </c>
      <c r="AC45" s="65"/>
      <c r="AD45" s="95">
        <f>ROUND(SUM(AD20-AD42),1)</f>
        <v>5680.2</v>
      </c>
      <c r="AE45" s="71"/>
      <c r="AF45" s="72"/>
      <c r="AG45" s="92">
        <f>ROUND(SUM(X45-AD45),1)</f>
        <v>-2078.5</v>
      </c>
      <c r="AH45" s="96"/>
      <c r="AI45" s="97">
        <f>ROUND(SUM((+X45-AD45)/AD45),3)</f>
        <v>-0.36599999999999999</v>
      </c>
      <c r="AJ45" s="18"/>
      <c r="AK45" s="1"/>
      <c r="AL45" s="1"/>
    </row>
    <row r="46" spans="1:38" ht="15.95" customHeight="1">
      <c r="A46" s="15"/>
      <c r="B46" s="15"/>
      <c r="C46" s="15"/>
      <c r="D46" s="1623"/>
      <c r="E46" s="47"/>
      <c r="F46" s="76"/>
      <c r="G46" s="47"/>
      <c r="H46" s="1623"/>
      <c r="I46" s="47"/>
      <c r="J46" s="76"/>
      <c r="K46" s="47"/>
      <c r="L46" s="1623"/>
      <c r="M46" s="47"/>
      <c r="N46" s="76"/>
      <c r="O46" s="47"/>
      <c r="P46" s="1804"/>
      <c r="Q46" s="1621"/>
      <c r="R46" s="1624"/>
      <c r="S46" s="50"/>
      <c r="T46" s="50"/>
      <c r="U46" s="51"/>
      <c r="V46" s="1623"/>
      <c r="W46" s="47"/>
      <c r="X46" s="51"/>
      <c r="Y46" s="50"/>
      <c r="Z46" s="52"/>
      <c r="AA46" s="51"/>
      <c r="AB46" s="1623"/>
      <c r="AC46" s="47"/>
      <c r="AD46" s="54"/>
      <c r="AE46" s="54"/>
      <c r="AF46" s="55"/>
      <c r="AG46" s="51"/>
      <c r="AI46" s="19"/>
      <c r="AJ46" s="29"/>
      <c r="AK46" s="1"/>
      <c r="AL46" s="1"/>
    </row>
    <row r="47" spans="1:38" ht="15.95" customHeight="1">
      <c r="A47" s="14" t="s">
        <v>52</v>
      </c>
      <c r="B47" s="14"/>
      <c r="C47" s="15"/>
      <c r="D47" s="1621"/>
      <c r="E47" s="47"/>
      <c r="F47" s="48"/>
      <c r="G47" s="47"/>
      <c r="H47" s="1621"/>
      <c r="I47" s="47"/>
      <c r="J47" s="48"/>
      <c r="K47" s="47"/>
      <c r="L47" s="1621"/>
      <c r="M47" s="47"/>
      <c r="N47" s="48"/>
      <c r="O47" s="47"/>
      <c r="P47" s="1620"/>
      <c r="Q47" s="1621"/>
      <c r="R47" s="1624"/>
      <c r="S47" s="50"/>
      <c r="T47" s="50"/>
      <c r="U47" s="51"/>
      <c r="V47" s="1621"/>
      <c r="W47" s="47"/>
      <c r="X47" s="53"/>
      <c r="Y47" s="50"/>
      <c r="Z47" s="52"/>
      <c r="AA47" s="51"/>
      <c r="AB47" s="1621"/>
      <c r="AC47" s="47"/>
      <c r="AD47" s="54"/>
      <c r="AE47" s="54"/>
      <c r="AF47" s="55"/>
      <c r="AG47" s="47"/>
      <c r="AI47" s="19"/>
      <c r="AJ47" s="29"/>
      <c r="AK47" s="1"/>
      <c r="AL47" s="1"/>
    </row>
    <row r="48" spans="1:38" ht="18" customHeight="1">
      <c r="A48" s="98" t="s">
        <v>53</v>
      </c>
      <c r="B48" s="15"/>
      <c r="C48" s="15"/>
      <c r="D48" s="1807">
        <v>0</v>
      </c>
      <c r="E48" s="47"/>
      <c r="F48" s="99">
        <v>0</v>
      </c>
      <c r="G48" s="47"/>
      <c r="H48" s="1801">
        <v>0</v>
      </c>
      <c r="I48" s="47"/>
      <c r="J48" s="58">
        <v>0</v>
      </c>
      <c r="K48" s="47"/>
      <c r="L48" s="1801">
        <v>0</v>
      </c>
      <c r="M48" s="51"/>
      <c r="N48" s="58">
        <v>0</v>
      </c>
      <c r="O48" s="51"/>
      <c r="P48" s="1801">
        <f>+' Exhbit I Combined'!E56</f>
        <v>0</v>
      </c>
      <c r="Q48" s="1623"/>
      <c r="R48" s="1628">
        <f>' Exhbit I Combined'!AD56</f>
        <v>0</v>
      </c>
      <c r="S48" s="50"/>
      <c r="T48" s="50"/>
      <c r="U48" s="51"/>
      <c r="V48" s="1621">
        <f>ROUND(SUM(D48)+SUM(H48)+SUM(L48)+SUM(P48),1)</f>
        <v>0</v>
      </c>
      <c r="W48" s="85"/>
      <c r="X48" s="47">
        <f>ROUND(SUM(F48)+SUM(J48)+SUM(N48)+SUM(R48),1)</f>
        <v>0</v>
      </c>
      <c r="Y48" s="50"/>
      <c r="Z48" s="52"/>
      <c r="AA48" s="51"/>
      <c r="AB48" s="1627">
        <v>0</v>
      </c>
      <c r="AC48" s="57"/>
      <c r="AD48" s="79">
        <f>+' Exhbit I Combined'!AG56</f>
        <v>0</v>
      </c>
      <c r="AE48" s="85"/>
      <c r="AF48" s="100"/>
      <c r="AG48" s="51">
        <f>X48-AD48</f>
        <v>0</v>
      </c>
      <c r="AH48" s="101"/>
      <c r="AI48" s="45">
        <f>ROUND(IF(AD48=0,0,AG48/(AD48)),3)</f>
        <v>0</v>
      </c>
      <c r="AJ48" s="102"/>
      <c r="AK48" s="1"/>
      <c r="AL48" s="1"/>
    </row>
    <row r="49" spans="1:40" ht="18" customHeight="1">
      <c r="A49" s="98" t="s">
        <v>55</v>
      </c>
      <c r="B49" s="103" t="s">
        <v>56</v>
      </c>
      <c r="C49" s="98"/>
      <c r="D49" s="1631">
        <f>+'Exh F'!D51</f>
        <v>1904.7</v>
      </c>
      <c r="E49" s="47"/>
      <c r="F49" s="48">
        <f>+'Exh F'!AC51</f>
        <v>1904.7</v>
      </c>
      <c r="G49" s="53"/>
      <c r="H49" s="1631">
        <f>+'Exh G'!D51</f>
        <v>593.4</v>
      </c>
      <c r="I49" s="53"/>
      <c r="J49" s="104">
        <f>+'Exh G'!AC51</f>
        <v>593.4</v>
      </c>
      <c r="K49" s="54"/>
      <c r="L49" s="1630">
        <f>+'Exhibit H'!B38</f>
        <v>653.20000000000005</v>
      </c>
      <c r="M49" s="54"/>
      <c r="N49" s="48">
        <f>+'Exhibit H'!AA38</f>
        <v>653.20000000000005</v>
      </c>
      <c r="O49" s="54"/>
      <c r="P49" s="1801">
        <f>+' Exhbit I Combined'!E57</f>
        <v>35.4</v>
      </c>
      <c r="Q49" s="1630"/>
      <c r="R49" s="1624">
        <f>+' Exhbit I Combined'!AD57</f>
        <v>35.4</v>
      </c>
      <c r="S49" s="105"/>
      <c r="T49" s="105"/>
      <c r="U49" s="54"/>
      <c r="V49" s="1621">
        <f t="shared" ref="V49:V50" si="13">ROUND(SUM(D49)+SUM(H49)+SUM(L49)+SUM(P49),1)</f>
        <v>3186.7</v>
      </c>
      <c r="W49" s="53" t="s">
        <v>21</v>
      </c>
      <c r="X49" s="47">
        <f t="shared" ref="X49:X50" si="14">ROUND(SUM(F49)+SUM(J49)+SUM(N49)+SUM(R49),1)</f>
        <v>3186.7</v>
      </c>
      <c r="Y49" s="105"/>
      <c r="Z49" s="106"/>
      <c r="AA49" s="54"/>
      <c r="AB49" s="1631">
        <v>3311.1</v>
      </c>
      <c r="AC49" s="53"/>
      <c r="AD49" s="54">
        <f>ROUND(+'Exh F'!AF51+'Exh G'!AF51+'Exhibit H'!AD38+' Exhbit I Combined'!AG57,1)</f>
        <v>3311.1</v>
      </c>
      <c r="AE49" s="54"/>
      <c r="AF49" s="55"/>
      <c r="AG49" s="51">
        <f>ROUND(SUM(X49-AD49),1)</f>
        <v>-124.4</v>
      </c>
      <c r="AH49" s="101"/>
      <c r="AI49" s="45">
        <f>ROUND(SUM(+AG49/AD49),3)</f>
        <v>-3.7999999999999999E-2</v>
      </c>
      <c r="AJ49" s="29"/>
      <c r="AK49" s="1"/>
      <c r="AL49" s="1"/>
    </row>
    <row r="50" spans="1:40" ht="18" customHeight="1">
      <c r="A50" s="98" t="s">
        <v>57</v>
      </c>
      <c r="B50" s="103" t="s">
        <v>56</v>
      </c>
      <c r="C50" s="98"/>
      <c r="D50" s="1630">
        <f>+'Exh F'!D52+'Exh F'!D54+'Exh F'!D55</f>
        <v>-934.5</v>
      </c>
      <c r="E50" s="53"/>
      <c r="F50" s="48">
        <f>+'Exh F'!AC52+'Exh F'!AC54+'Exh F'!AC55</f>
        <v>-934.5</v>
      </c>
      <c r="G50" s="53"/>
      <c r="H50" s="1631">
        <f>+'Exh G'!D52</f>
        <v>-288.8</v>
      </c>
      <c r="I50" s="53"/>
      <c r="J50" s="104">
        <f>+'Exh G'!AC52</f>
        <v>-288.8</v>
      </c>
      <c r="K50" s="53"/>
      <c r="L50" s="1630">
        <f>+'Exhibit H'!B39</f>
        <v>-1946.8</v>
      </c>
      <c r="M50" s="54"/>
      <c r="N50" s="48">
        <f>+'Exhibit H'!AA39</f>
        <v>-1946.8</v>
      </c>
      <c r="O50" s="54"/>
      <c r="P50" s="1801">
        <f>+' Exhbit I Combined'!E58</f>
        <v>-78.2</v>
      </c>
      <c r="Q50" s="1631"/>
      <c r="R50" s="1624">
        <f>+' Exhbit I Combined'!AD58</f>
        <v>-78.2</v>
      </c>
      <c r="S50" s="105"/>
      <c r="T50" s="105"/>
      <c r="U50" s="54"/>
      <c r="V50" s="1621">
        <f t="shared" si="13"/>
        <v>-3248.3</v>
      </c>
      <c r="W50" s="107" t="s">
        <v>21</v>
      </c>
      <c r="X50" s="47">
        <f t="shared" si="14"/>
        <v>-3248.3</v>
      </c>
      <c r="Y50" s="105"/>
      <c r="Z50" s="106"/>
      <c r="AA50" s="54"/>
      <c r="AB50" s="1630">
        <v>-3314</v>
      </c>
      <c r="AC50" s="53"/>
      <c r="AD50" s="54">
        <f>ROUND(+'Exh F'!AF52+'Exh F'!AF54+'Exh F'!AF55+'Exh G'!AF52+'Exhibit H'!AD39+' Exhbit I Combined'!AG58,1)</f>
        <v>-3314</v>
      </c>
      <c r="AE50" s="54"/>
      <c r="AF50" s="55"/>
      <c r="AG50" s="91">
        <f>ROUND(SUM(X50-AD50),1)*-1</f>
        <v>-65.7</v>
      </c>
      <c r="AI50" s="108">
        <f>ROUND(SUM(-AG50/AD50),3)</f>
        <v>-0.02</v>
      </c>
      <c r="AJ50" s="29"/>
      <c r="AK50" s="1"/>
      <c r="AL50" s="1"/>
    </row>
    <row r="51" spans="1:40" ht="18" customHeight="1">
      <c r="A51" s="14" t="s">
        <v>58</v>
      </c>
      <c r="B51" s="14"/>
      <c r="C51" s="15"/>
      <c r="D51" s="66">
        <f>ROUND(SUM(D48:D50),1)</f>
        <v>970.2</v>
      </c>
      <c r="E51" s="47"/>
      <c r="F51" s="67">
        <f>ROUND(SUM(F48:F50),1)</f>
        <v>970.2</v>
      </c>
      <c r="G51" s="65"/>
      <c r="H51" s="66">
        <f>ROUND(SUM(H48:H50),1)</f>
        <v>304.60000000000002</v>
      </c>
      <c r="I51" s="65"/>
      <c r="J51" s="67">
        <f>ROUND(SUM(J48:J50),1)</f>
        <v>304.60000000000002</v>
      </c>
      <c r="K51" s="65"/>
      <c r="L51" s="66">
        <f>ROUND(SUM(L48:L50),1)</f>
        <v>-1293.5999999999999</v>
      </c>
      <c r="M51" s="65"/>
      <c r="N51" s="67">
        <f>ROUND(SUM(N48:N50),1)</f>
        <v>-1293.5999999999999</v>
      </c>
      <c r="O51" s="65"/>
      <c r="P51" s="62">
        <f>ROUND(SUM(P48:P50),1)</f>
        <v>-42.8</v>
      </c>
      <c r="Q51" s="65"/>
      <c r="R51" s="64">
        <f>ROUND(SUM(R48:R50),1)</f>
        <v>-42.8</v>
      </c>
      <c r="S51" s="68"/>
      <c r="T51" s="68"/>
      <c r="U51" s="69"/>
      <c r="V51" s="109">
        <f>ROUND(SUM(+V49+V50),1)</f>
        <v>-61.6</v>
      </c>
      <c r="W51" s="65"/>
      <c r="X51" s="109">
        <f>ROUND(SUM(+X49+X50),1)</f>
        <v>-61.6</v>
      </c>
      <c r="Y51" s="68"/>
      <c r="Z51" s="70"/>
      <c r="AA51" s="69"/>
      <c r="AB51" s="109">
        <f>ROUND(SUM(+AB49+AB50),1)</f>
        <v>-2.9</v>
      </c>
      <c r="AC51" s="65"/>
      <c r="AD51" s="109">
        <f>ROUND(SUM(+AD49+AD50),1)</f>
        <v>-2.9</v>
      </c>
      <c r="AE51" s="110"/>
      <c r="AF51" s="72"/>
      <c r="AG51" s="62">
        <f>ROUND(SUM(+AG49-AG50),1)</f>
        <v>-58.7</v>
      </c>
      <c r="AH51" s="73"/>
      <c r="AI51" s="111">
        <f>ROUND(SUM(-AG51/AD51),3)</f>
        <v>-20.241</v>
      </c>
      <c r="AJ51" s="18"/>
      <c r="AK51" s="1"/>
      <c r="AL51" s="1"/>
    </row>
    <row r="52" spans="1:40" ht="15.95" customHeight="1">
      <c r="A52" s="15"/>
      <c r="B52" s="15"/>
      <c r="C52" s="15"/>
      <c r="D52" s="1623"/>
      <c r="E52" s="47"/>
      <c r="F52" s="76"/>
      <c r="G52" s="47"/>
      <c r="H52" s="1623"/>
      <c r="I52" s="47"/>
      <c r="J52" s="76"/>
      <c r="K52" s="47"/>
      <c r="L52" s="1623"/>
      <c r="M52" s="47"/>
      <c r="N52" s="76"/>
      <c r="O52" s="47"/>
      <c r="P52" s="1623"/>
      <c r="Q52" s="1621"/>
      <c r="R52" s="1624"/>
      <c r="S52" s="50"/>
      <c r="T52" s="50"/>
      <c r="U52" s="51"/>
      <c r="V52" s="1623"/>
      <c r="W52" s="47"/>
      <c r="X52" s="51"/>
      <c r="Y52" s="50"/>
      <c r="Z52" s="52"/>
      <c r="AA52" s="51"/>
      <c r="AB52" s="1623"/>
      <c r="AC52" s="47"/>
      <c r="AD52" s="54"/>
      <c r="AE52" s="54"/>
      <c r="AF52" s="55"/>
      <c r="AG52" s="51"/>
      <c r="AI52" s="19"/>
      <c r="AJ52" s="29"/>
      <c r="AK52" s="1"/>
      <c r="AL52" s="1"/>
    </row>
    <row r="53" spans="1:40" ht="18" customHeight="1">
      <c r="A53" s="13" t="s">
        <v>50</v>
      </c>
      <c r="B53" s="14"/>
      <c r="C53" s="15"/>
      <c r="D53" s="1621"/>
      <c r="E53" s="47"/>
      <c r="F53" s="48"/>
      <c r="G53" s="47"/>
      <c r="H53" s="1621"/>
      <c r="I53" s="47"/>
      <c r="J53" s="48"/>
      <c r="K53" s="47"/>
      <c r="L53" s="1621"/>
      <c r="M53" s="47"/>
      <c r="N53" s="48"/>
      <c r="O53" s="47"/>
      <c r="P53" s="1621"/>
      <c r="Q53" s="1621"/>
      <c r="R53" s="1622"/>
      <c r="S53" s="50"/>
      <c r="T53" s="50"/>
      <c r="U53" s="51"/>
      <c r="V53" s="1621"/>
      <c r="W53" s="47"/>
      <c r="X53" s="47"/>
      <c r="Y53" s="50"/>
      <c r="Z53" s="52"/>
      <c r="AA53" s="51"/>
      <c r="AB53" s="1621"/>
      <c r="AC53" s="47"/>
      <c r="AD53" s="54"/>
      <c r="AE53" s="54"/>
      <c r="AF53" s="55"/>
      <c r="AG53" s="47"/>
      <c r="AI53" s="112"/>
      <c r="AJ53" s="29"/>
      <c r="AK53" s="1"/>
      <c r="AL53" s="1"/>
    </row>
    <row r="54" spans="1:40" ht="18" customHeight="1">
      <c r="A54" s="13" t="s">
        <v>59</v>
      </c>
      <c r="B54" s="13"/>
      <c r="C54" s="98"/>
      <c r="D54" s="1631"/>
      <c r="E54" s="47"/>
      <c r="F54" s="48"/>
      <c r="G54" s="47"/>
      <c r="H54" s="1621"/>
      <c r="I54" s="47"/>
      <c r="J54" s="48"/>
      <c r="K54" s="47"/>
      <c r="L54" s="1621"/>
      <c r="M54" s="47"/>
      <c r="N54" s="48"/>
      <c r="O54" s="47"/>
      <c r="P54" s="1621"/>
      <c r="Q54" s="1621"/>
      <c r="R54" s="1622"/>
      <c r="S54" s="50"/>
      <c r="T54" s="50"/>
      <c r="U54" s="51"/>
      <c r="V54" s="1621" t="s">
        <v>21</v>
      </c>
      <c r="W54" s="47"/>
      <c r="X54" s="47"/>
      <c r="Y54" s="50"/>
      <c r="Z54" s="52"/>
      <c r="AA54" s="51"/>
      <c r="AB54" s="1621"/>
      <c r="AC54" s="47"/>
      <c r="AD54" s="54"/>
      <c r="AE54" s="54"/>
      <c r="AF54" s="55"/>
      <c r="AG54" s="47"/>
      <c r="AI54" s="19"/>
      <c r="AJ54" s="29"/>
      <c r="AK54" s="1"/>
      <c r="AL54" s="1"/>
    </row>
    <row r="55" spans="1:40" ht="18" customHeight="1">
      <c r="A55" s="13" t="s">
        <v>60</v>
      </c>
      <c r="B55" s="13"/>
      <c r="C55" s="98"/>
      <c r="D55" s="113">
        <f>ROUND(SUM(D45+D51),1)</f>
        <v>3297.5</v>
      </c>
      <c r="E55" s="113"/>
      <c r="F55" s="114">
        <f>ROUND(SUM(F45)+SUM(F51),1)</f>
        <v>3297.5</v>
      </c>
      <c r="G55" s="113"/>
      <c r="H55" s="113">
        <f>ROUND(SUM(H45+H51),1)</f>
        <v>-190.3</v>
      </c>
      <c r="I55" s="113"/>
      <c r="J55" s="114">
        <f>ROUND(SUM(J45)+SUM(J51),1)</f>
        <v>-190.3</v>
      </c>
      <c r="K55" s="113"/>
      <c r="L55" s="113">
        <f>ROUND(SUM(L45+L51),1)</f>
        <v>421.6</v>
      </c>
      <c r="M55" s="113"/>
      <c r="N55" s="114">
        <f>ROUND(SUM(N45+N51),1)</f>
        <v>421.6</v>
      </c>
      <c r="O55" s="113"/>
      <c r="P55" s="113">
        <f>ROUND(SUM(P45+P51),1)</f>
        <v>11.3</v>
      </c>
      <c r="Q55" s="113"/>
      <c r="R55" s="114">
        <f>ROUND(SUM(R45+R51),1)</f>
        <v>11.3</v>
      </c>
      <c r="S55" s="115"/>
      <c r="T55" s="115"/>
      <c r="U55" s="71"/>
      <c r="V55" s="113">
        <f>ROUND(SUM(V45)+SUM(V51),1)</f>
        <v>3540.1</v>
      </c>
      <c r="W55" s="113"/>
      <c r="X55" s="113">
        <f>ROUND(SUM(X45)+SUM(X51),1)</f>
        <v>3540.1</v>
      </c>
      <c r="Y55" s="115"/>
      <c r="Z55" s="116"/>
      <c r="AA55" s="71"/>
      <c r="AB55" s="113">
        <f>ROUND(SUM(AB45)+SUM(AB51),1)</f>
        <v>5677.3</v>
      </c>
      <c r="AC55" s="113"/>
      <c r="AD55" s="113">
        <f>ROUND(SUM(AD45)+SUM(AD51),1)</f>
        <v>5677.3</v>
      </c>
      <c r="AE55" s="71"/>
      <c r="AF55" s="72"/>
      <c r="AG55" s="69">
        <f>ROUND(SUM(+AG45+AG51),1)</f>
        <v>-2137.1999999999998</v>
      </c>
      <c r="AH55" s="73"/>
      <c r="AI55" s="117">
        <f>ROUND(SUM(AG55/AD55),3)</f>
        <v>-0.376</v>
      </c>
      <c r="AJ55" s="118"/>
      <c r="AK55" s="119"/>
      <c r="AL55" s="1"/>
    </row>
    <row r="56" spans="1:40" ht="15.95" customHeight="1">
      <c r="A56" s="14"/>
      <c r="B56" s="14"/>
      <c r="C56" s="15"/>
      <c r="D56" s="1621"/>
      <c r="E56" s="47"/>
      <c r="F56" s="76"/>
      <c r="G56" s="47"/>
      <c r="H56" s="1621"/>
      <c r="I56" s="47"/>
      <c r="J56" s="48"/>
      <c r="K56" s="47"/>
      <c r="L56" s="1631"/>
      <c r="M56" s="53"/>
      <c r="N56" s="104"/>
      <c r="O56" s="53"/>
      <c r="P56" s="1630"/>
      <c r="Q56" s="1621"/>
      <c r="R56" s="1632"/>
      <c r="S56" s="50"/>
      <c r="T56" s="50"/>
      <c r="U56" s="51"/>
      <c r="V56" s="1621"/>
      <c r="W56" s="47"/>
      <c r="X56" s="47"/>
      <c r="Y56" s="105"/>
      <c r="Z56" s="106"/>
      <c r="AA56" s="54"/>
      <c r="AB56" s="1631"/>
      <c r="AC56" s="53"/>
      <c r="AD56" s="54"/>
      <c r="AE56" s="54"/>
      <c r="AF56" s="55"/>
      <c r="AG56" s="47"/>
      <c r="AI56" s="19"/>
      <c r="AJ56" s="29"/>
      <c r="AK56" s="1"/>
      <c r="AL56" s="1"/>
    </row>
    <row r="57" spans="1:40" ht="18" customHeight="1">
      <c r="A57" s="2755" t="s">
        <v>61</v>
      </c>
      <c r="B57" s="36" t="s">
        <v>1771</v>
      </c>
      <c r="C57" s="15"/>
      <c r="D57" s="92">
        <f>+'Exh F'!D14</f>
        <v>2235.1999999999998</v>
      </c>
      <c r="E57" s="65"/>
      <c r="F57" s="93">
        <f>+'Exh F'!AC14</f>
        <v>2235.1999999999998</v>
      </c>
      <c r="G57" s="65"/>
      <c r="H57" s="92">
        <f>+'Exh G'!D14</f>
        <v>2362.9</v>
      </c>
      <c r="I57" s="65"/>
      <c r="J57" s="93">
        <f>+'Exh G'!AC14</f>
        <v>2362.9</v>
      </c>
      <c r="K57" s="65"/>
      <c r="L57" s="92">
        <f>+'Exhibit H'!B12</f>
        <v>65.099999999999994</v>
      </c>
      <c r="M57" s="65"/>
      <c r="N57" s="93">
        <f>+'Exhibit H'!AA12</f>
        <v>65.099999999999994</v>
      </c>
      <c r="O57" s="69"/>
      <c r="P57" s="1805">
        <f>+' Exhbit I Combined'!E15</f>
        <v>-628.70000000000005</v>
      </c>
      <c r="Q57" s="69"/>
      <c r="R57" s="93">
        <f>+' Exhbit I Combined'!AD15</f>
        <v>-628.70000000000005</v>
      </c>
      <c r="S57" s="68"/>
      <c r="T57" s="68"/>
      <c r="U57" s="69"/>
      <c r="V57" s="92">
        <f>ROUND(SUM(D57+H57+L57+P57),1)</f>
        <v>4034.5</v>
      </c>
      <c r="W57" s="65" t="s">
        <v>21</v>
      </c>
      <c r="X57" s="92">
        <f>ROUND(SUM(F57+J57+N57+R57),1)</f>
        <v>4034.5</v>
      </c>
      <c r="Y57" s="68"/>
      <c r="Z57" s="70"/>
      <c r="AA57" s="69"/>
      <c r="AB57" s="92">
        <v>3876.4</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630"/>
      <c r="E58" s="47"/>
      <c r="F58" s="76"/>
      <c r="G58" s="47"/>
      <c r="H58" s="1623"/>
      <c r="I58" s="47"/>
      <c r="J58" s="76"/>
      <c r="K58" s="47"/>
      <c r="L58" s="1630"/>
      <c r="M58" s="47"/>
      <c r="N58" s="76"/>
      <c r="O58" s="47"/>
      <c r="P58" s="1623"/>
      <c r="Q58" s="1621"/>
      <c r="R58" s="1624"/>
      <c r="S58" s="50"/>
      <c r="T58" s="50"/>
      <c r="U58" s="51"/>
      <c r="V58" s="1623"/>
      <c r="W58" s="47"/>
      <c r="X58" s="51"/>
      <c r="Y58" s="50"/>
      <c r="Z58" s="52"/>
      <c r="AA58" s="51"/>
      <c r="AB58" s="1623"/>
      <c r="AC58" s="47"/>
      <c r="AD58" s="54"/>
      <c r="AE58" s="54"/>
      <c r="AF58" s="55"/>
      <c r="AG58" s="51"/>
      <c r="AI58" s="19"/>
      <c r="AJ58" s="29"/>
      <c r="AK58" s="1"/>
      <c r="AL58" s="1"/>
    </row>
    <row r="59" spans="1:40" ht="18" customHeight="1" thickBot="1">
      <c r="A59" s="2756" t="s">
        <v>62</v>
      </c>
      <c r="B59" s="120"/>
      <c r="C59" s="121"/>
      <c r="D59" s="122">
        <f>ROUND(SUM(D55+D57),1)</f>
        <v>5532.7</v>
      </c>
      <c r="E59" s="123"/>
      <c r="F59" s="124">
        <f>ROUND(SUM(F55+F57),1)</f>
        <v>5532.7</v>
      </c>
      <c r="G59" s="123"/>
      <c r="H59" s="122">
        <f>ROUND(SUM(H55+H57),1)</f>
        <v>2172.6</v>
      </c>
      <c r="I59" s="123"/>
      <c r="J59" s="124">
        <f>ROUND(SUM(J55)+SUM(J57),1)</f>
        <v>2172.6</v>
      </c>
      <c r="K59" s="123"/>
      <c r="L59" s="122">
        <f>ROUND(SUM(L55+L57),1)</f>
        <v>486.7</v>
      </c>
      <c r="M59" s="123"/>
      <c r="N59" s="124">
        <f>ROUND(SUM(N55+N57),1)</f>
        <v>486.7</v>
      </c>
      <c r="O59" s="123"/>
      <c r="P59" s="122">
        <f>ROUND(SUM(P55+P57),1)</f>
        <v>-617.4</v>
      </c>
      <c r="Q59" s="123"/>
      <c r="R59" s="124">
        <f>ROUND(SUM(R55+R57),1)</f>
        <v>-617.4</v>
      </c>
      <c r="S59" s="125"/>
      <c r="T59" s="125"/>
      <c r="U59" s="126"/>
      <c r="V59" s="122">
        <f>ROUND(SUM(V55+V57),1)</f>
        <v>7574.6</v>
      </c>
      <c r="W59" s="123"/>
      <c r="X59" s="122">
        <f>ROUND(SUM(X55+X57),1)</f>
        <v>7574.6</v>
      </c>
      <c r="Y59" s="125"/>
      <c r="Z59" s="127"/>
      <c r="AA59" s="126"/>
      <c r="AB59" s="122">
        <f>ROUND(SUM(AB55+AB57),1)</f>
        <v>9553.7000000000007</v>
      </c>
      <c r="AC59" s="123"/>
      <c r="AD59" s="122">
        <f>ROUND(SUM(AD55+AD57),1)</f>
        <v>9553.7000000000007</v>
      </c>
      <c r="AE59" s="128"/>
      <c r="AF59" s="129"/>
      <c r="AG59" s="130">
        <f>ROUND(SUM(AG55+AG57),1)</f>
        <v>-1979.1</v>
      </c>
      <c r="AH59" s="73"/>
      <c r="AI59" s="131">
        <f>ROUND(SUM((+X59-AD59)/AD59),3)</f>
        <v>-0.20699999999999999</v>
      </c>
      <c r="AJ59" s="132"/>
      <c r="AK59" s="119"/>
      <c r="AL59" s="119"/>
      <c r="AM59" s="133"/>
      <c r="AN59" s="73"/>
    </row>
    <row r="60" spans="1:40" ht="15.75" thickTop="1">
      <c r="A60" s="134"/>
      <c r="B60" s="134"/>
      <c r="C60" s="134"/>
      <c r="D60" s="1714"/>
      <c r="E60" s="135"/>
      <c r="F60" s="135"/>
      <c r="G60" s="135"/>
      <c r="H60" s="1714"/>
      <c r="I60" s="135"/>
      <c r="J60" s="135"/>
      <c r="K60" s="135"/>
      <c r="L60" s="1714"/>
      <c r="M60" s="135"/>
      <c r="N60" s="135"/>
      <c r="O60" s="135"/>
      <c r="P60" s="135"/>
      <c r="Q60" s="135"/>
      <c r="R60" s="135"/>
      <c r="S60" s="135"/>
      <c r="T60" s="135"/>
      <c r="U60" s="135"/>
      <c r="V60" s="1714"/>
      <c r="W60" s="135"/>
      <c r="X60" s="135"/>
      <c r="Y60" s="135"/>
      <c r="Z60" s="135"/>
      <c r="AA60" s="135"/>
      <c r="AB60" s="1714"/>
      <c r="AC60" s="136"/>
      <c r="AD60" s="137"/>
      <c r="AE60" s="137"/>
      <c r="AF60" s="135"/>
      <c r="AG60" s="135"/>
      <c r="AI60" s="138"/>
      <c r="AJ60" s="19"/>
      <c r="AK60" s="1"/>
      <c r="AL60" s="1"/>
    </row>
    <row r="61" spans="1:40" ht="15.75">
      <c r="A61" s="139"/>
      <c r="B61" s="96"/>
      <c r="C61" s="96"/>
      <c r="D61" s="1715"/>
      <c r="E61" s="101"/>
      <c r="F61" s="101"/>
      <c r="G61" s="101"/>
      <c r="H61" s="1715"/>
      <c r="I61" s="101"/>
      <c r="J61" s="101"/>
      <c r="K61" s="101"/>
      <c r="L61" s="1715"/>
      <c r="M61" s="101"/>
      <c r="N61" s="101"/>
      <c r="O61" s="101"/>
      <c r="P61" s="139" t="s">
        <v>21</v>
      </c>
      <c r="Q61" s="101"/>
      <c r="R61" s="101"/>
      <c r="S61" s="101"/>
      <c r="T61" s="101"/>
      <c r="U61" s="101"/>
      <c r="V61" s="1715"/>
      <c r="W61" s="101"/>
      <c r="X61" s="101"/>
      <c r="Y61" s="101"/>
      <c r="Z61" s="101"/>
      <c r="AA61" s="101"/>
      <c r="AB61" s="1715"/>
      <c r="AC61" s="101"/>
      <c r="AI61" s="138"/>
      <c r="AJ61" s="19"/>
      <c r="AK61" s="1"/>
      <c r="AL61" s="1"/>
    </row>
    <row r="62" spans="1:40" ht="15">
      <c r="A62" s="101"/>
      <c r="B62" s="101"/>
      <c r="C62" s="101"/>
      <c r="D62" s="1715"/>
      <c r="E62" s="101"/>
      <c r="F62" s="101"/>
      <c r="G62" s="101"/>
      <c r="H62" s="1715"/>
      <c r="I62" s="101"/>
      <c r="J62" s="101"/>
      <c r="K62" s="101"/>
      <c r="L62" s="1715"/>
      <c r="M62" s="101"/>
      <c r="N62" s="101"/>
      <c r="O62" s="101"/>
      <c r="P62" s="101" t="s">
        <v>21</v>
      </c>
      <c r="Q62" s="101"/>
      <c r="R62" s="101"/>
      <c r="S62" s="101"/>
      <c r="T62" s="101"/>
      <c r="U62" s="101"/>
      <c r="V62" s="1715"/>
      <c r="W62" s="101"/>
      <c r="X62" s="101"/>
      <c r="Y62" s="101"/>
      <c r="Z62" s="101"/>
      <c r="AA62" s="101"/>
      <c r="AB62" s="1715"/>
      <c r="AC62" s="101"/>
      <c r="AI62" s="138"/>
      <c r="AJ62" s="19"/>
      <c r="AK62" s="1"/>
      <c r="AL62" s="1"/>
    </row>
    <row r="63" spans="1:40" ht="15">
      <c r="A63" s="101"/>
      <c r="B63" s="101"/>
      <c r="C63" s="101"/>
      <c r="D63" s="1715"/>
      <c r="E63" s="101"/>
      <c r="F63" s="101"/>
      <c r="G63" s="101"/>
      <c r="H63" s="1715"/>
      <c r="I63" s="101"/>
      <c r="J63" s="101"/>
      <c r="K63" s="101"/>
      <c r="L63" s="1715"/>
      <c r="M63" s="101"/>
      <c r="N63" s="101"/>
      <c r="O63" s="101"/>
      <c r="P63" s="101" t="s">
        <v>21</v>
      </c>
      <c r="Q63" s="101"/>
      <c r="R63" s="101"/>
      <c r="S63" s="101"/>
      <c r="T63" s="101"/>
      <c r="U63" s="101"/>
      <c r="V63" s="1715"/>
      <c r="W63" s="101"/>
      <c r="X63" s="101"/>
      <c r="Y63" s="101"/>
      <c r="Z63" s="101"/>
      <c r="AA63" s="101"/>
      <c r="AB63" s="1715"/>
      <c r="AC63" s="101"/>
      <c r="AI63" s="141"/>
      <c r="AJ63" s="19"/>
      <c r="AK63" s="1"/>
      <c r="AL63" s="1"/>
    </row>
    <row r="64" spans="1:40" ht="15.75">
      <c r="A64" s="142"/>
      <c r="B64" s="101"/>
      <c r="C64" s="101"/>
      <c r="D64" s="1715"/>
      <c r="E64" s="101"/>
      <c r="F64" s="101"/>
      <c r="G64" s="101"/>
      <c r="H64" s="1715"/>
      <c r="I64" s="101"/>
      <c r="J64" s="101"/>
      <c r="K64" s="101"/>
      <c r="L64" s="1715"/>
      <c r="M64" s="101"/>
      <c r="N64" s="101"/>
      <c r="O64" s="101"/>
      <c r="P64" s="101"/>
      <c r="Q64" s="101"/>
      <c r="R64" s="101"/>
      <c r="S64" s="101"/>
      <c r="T64" s="101"/>
      <c r="U64" s="101"/>
      <c r="V64" s="1715"/>
      <c r="W64" s="101"/>
      <c r="X64" s="101"/>
      <c r="Y64" s="101"/>
      <c r="Z64" s="101"/>
      <c r="AA64" s="101"/>
      <c r="AB64" s="1715"/>
      <c r="AC64" s="101"/>
      <c r="AI64" s="141"/>
      <c r="AJ64" s="1"/>
      <c r="AK64" s="1"/>
      <c r="AL64" s="1"/>
    </row>
    <row r="65" spans="1:38" ht="15.75">
      <c r="A65" s="142"/>
      <c r="B65" s="101"/>
      <c r="C65" s="101"/>
      <c r="D65" s="1715"/>
      <c r="E65" s="101"/>
      <c r="F65" s="101"/>
      <c r="G65" s="101"/>
      <c r="H65" s="1715"/>
      <c r="I65" s="101"/>
      <c r="J65" s="101"/>
      <c r="K65" s="101"/>
      <c r="L65" s="1715"/>
      <c r="M65" s="101"/>
      <c r="N65" s="101"/>
      <c r="O65" s="101"/>
      <c r="P65" s="101"/>
      <c r="Q65" s="101"/>
      <c r="R65" s="101"/>
      <c r="S65" s="101"/>
      <c r="T65" s="101"/>
      <c r="U65" s="101"/>
      <c r="V65" s="1715"/>
      <c r="W65" s="101"/>
      <c r="X65" s="101"/>
      <c r="Y65" s="101"/>
      <c r="Z65" s="101"/>
      <c r="AA65" s="101"/>
      <c r="AB65" s="1715"/>
      <c r="AC65" s="101"/>
      <c r="AI65" s="141"/>
      <c r="AJ65" s="1" t="s">
        <v>21</v>
      </c>
      <c r="AK65" s="1"/>
      <c r="AL65" s="1"/>
    </row>
    <row r="66" spans="1:38" ht="15.75">
      <c r="A66" s="143"/>
      <c r="B66" s="144"/>
      <c r="C66" s="139"/>
      <c r="D66" s="1718"/>
      <c r="E66" s="35"/>
      <c r="F66" s="35"/>
      <c r="G66" s="35"/>
      <c r="H66" s="1718"/>
      <c r="I66" s="35"/>
      <c r="J66" s="35"/>
      <c r="K66" s="35"/>
      <c r="L66" s="1718"/>
      <c r="M66" s="101"/>
      <c r="N66" s="101"/>
      <c r="O66" s="101"/>
      <c r="P66" s="101"/>
      <c r="Q66" s="101"/>
      <c r="R66" s="101"/>
      <c r="S66" s="101"/>
      <c r="T66" s="101"/>
      <c r="U66" s="101"/>
      <c r="V66" s="1715"/>
      <c r="W66" s="101"/>
      <c r="X66" s="101"/>
      <c r="Y66" s="101"/>
      <c r="Z66" s="101"/>
      <c r="AA66" s="101"/>
      <c r="AB66" s="1715"/>
      <c r="AC66" s="101"/>
      <c r="AI66" s="141"/>
      <c r="AJ66" s="1"/>
      <c r="AK66" s="1"/>
      <c r="AL66" s="1"/>
    </row>
    <row r="67" spans="1:38" ht="15">
      <c r="A67" s="19"/>
      <c r="B67" s="19"/>
      <c r="C67" s="19"/>
      <c r="D67" s="1719"/>
      <c r="E67" s="19"/>
      <c r="F67" s="19"/>
      <c r="G67" s="19"/>
      <c r="H67" s="1719"/>
      <c r="I67" s="19"/>
      <c r="J67" s="19"/>
      <c r="K67" s="19"/>
      <c r="L67" s="1719"/>
      <c r="M67" s="101"/>
      <c r="N67" s="101"/>
      <c r="O67" s="101"/>
      <c r="P67" s="101"/>
      <c r="Q67" s="101"/>
      <c r="R67" s="101"/>
      <c r="S67" s="101"/>
      <c r="T67" s="101"/>
      <c r="U67" s="101"/>
      <c r="V67" s="1715"/>
      <c r="W67" s="101"/>
      <c r="X67" s="101"/>
      <c r="Y67" s="101"/>
      <c r="Z67" s="101"/>
      <c r="AA67" s="101"/>
      <c r="AB67" s="1715"/>
      <c r="AC67" s="101"/>
      <c r="AI67" s="141"/>
      <c r="AJ67" s="1"/>
      <c r="AK67" s="1"/>
      <c r="AL67" s="1"/>
    </row>
    <row r="68" spans="1:38" ht="15">
      <c r="A68" s="19"/>
      <c r="B68" s="19"/>
      <c r="C68" s="19"/>
      <c r="D68" s="1719"/>
      <c r="E68" s="19"/>
      <c r="F68" s="19"/>
      <c r="G68" s="19"/>
      <c r="H68" s="1719"/>
      <c r="I68" s="19"/>
      <c r="J68" s="19"/>
      <c r="K68" s="19"/>
      <c r="L68" s="1719"/>
      <c r="M68" s="101"/>
      <c r="N68" s="101"/>
      <c r="O68" s="101"/>
      <c r="P68" s="101"/>
      <c r="Q68" s="101"/>
      <c r="R68" s="101"/>
      <c r="S68" s="101"/>
      <c r="T68" s="101"/>
      <c r="U68" s="101"/>
      <c r="V68" s="1715"/>
      <c r="W68" s="101"/>
      <c r="X68" s="101"/>
      <c r="Y68" s="101"/>
      <c r="Z68" s="101"/>
      <c r="AA68" s="101"/>
      <c r="AB68" s="1715"/>
      <c r="AC68" s="101"/>
      <c r="AI68" s="141"/>
      <c r="AJ68" s="1"/>
      <c r="AK68" s="1"/>
      <c r="AL68" s="1"/>
    </row>
    <row r="69" spans="1:38" ht="15">
      <c r="A69" s="19"/>
      <c r="B69" s="19"/>
      <c r="C69" s="19"/>
      <c r="D69" s="1719"/>
      <c r="E69" s="19"/>
      <c r="F69" s="19"/>
      <c r="G69" s="19"/>
      <c r="H69" s="1719"/>
      <c r="I69" s="19"/>
      <c r="J69" s="19"/>
      <c r="K69" s="19"/>
      <c r="L69" s="1719"/>
      <c r="M69" s="101"/>
      <c r="N69" s="101"/>
      <c r="O69" s="101"/>
      <c r="P69" s="101"/>
      <c r="Q69" s="101"/>
      <c r="R69" s="101"/>
      <c r="S69" s="101"/>
      <c r="T69" s="101"/>
      <c r="U69" s="101"/>
      <c r="V69" s="1715"/>
      <c r="W69" s="101"/>
      <c r="X69" s="101"/>
      <c r="Y69" s="101"/>
      <c r="Z69" s="101"/>
      <c r="AA69" s="101"/>
      <c r="AB69" s="1715"/>
      <c r="AI69" s="141"/>
      <c r="AJ69" s="1"/>
      <c r="AK69" s="1"/>
      <c r="AL69" s="1"/>
    </row>
    <row r="70" spans="1:38" ht="15">
      <c r="AI70" s="141"/>
      <c r="AJ70" s="1"/>
      <c r="AK70" s="1"/>
      <c r="AL70" s="1"/>
    </row>
    <row r="71" spans="1:38" ht="15">
      <c r="AI71" s="141"/>
      <c r="AJ71" s="1"/>
      <c r="AK71" s="1"/>
      <c r="AL71" s="1"/>
    </row>
    <row r="72" spans="1:38" ht="15">
      <c r="AI72" s="141"/>
      <c r="AJ72" s="1"/>
      <c r="AK72" s="1"/>
      <c r="AL72" s="1"/>
    </row>
    <row r="73" spans="1:38" ht="15">
      <c r="AI73" s="141"/>
      <c r="AJ73" s="1"/>
      <c r="AK73" s="1"/>
      <c r="AL73" s="1"/>
    </row>
    <row r="74" spans="1:38" ht="15">
      <c r="AI74" s="141"/>
      <c r="AJ74" s="1"/>
      <c r="AK74" s="1"/>
      <c r="AL74" s="1"/>
    </row>
    <row r="75" spans="1:38" ht="15">
      <c r="AI75" s="141"/>
      <c r="AJ75" s="1"/>
      <c r="AK75" s="1"/>
      <c r="AL75" s="1"/>
    </row>
    <row r="76" spans="1:38" ht="15">
      <c r="AI76" s="141"/>
      <c r="AJ76" s="1"/>
      <c r="AK76" s="1"/>
      <c r="AL76" s="1"/>
    </row>
    <row r="77" spans="1:38" ht="15">
      <c r="AI77" s="141"/>
      <c r="AJ77" s="1"/>
      <c r="AK77" s="1"/>
      <c r="AL77" s="1"/>
    </row>
    <row r="78" spans="1:38" ht="15">
      <c r="AI78" s="141"/>
      <c r="AJ78" s="1"/>
      <c r="AK78" s="1"/>
      <c r="AL78" s="1"/>
    </row>
    <row r="79" spans="1:38" ht="15">
      <c r="AI79" s="141"/>
      <c r="AJ79" s="1"/>
      <c r="AK79" s="1"/>
      <c r="AL79" s="1"/>
    </row>
    <row r="80" spans="1:38" ht="15">
      <c r="AI80" s="141"/>
      <c r="AJ80" s="1"/>
      <c r="AK80" s="1"/>
      <c r="AL80" s="1"/>
    </row>
    <row r="81" spans="35:38" ht="15">
      <c r="AI81" s="141"/>
      <c r="AJ81" s="1"/>
      <c r="AK81" s="1"/>
      <c r="AL81" s="1"/>
    </row>
    <row r="82" spans="35:38" ht="15">
      <c r="AI82" s="141"/>
      <c r="AJ82" s="1"/>
      <c r="AK82" s="1"/>
      <c r="AL82" s="1"/>
    </row>
    <row r="83" spans="35:38" ht="15">
      <c r="AI83" s="141"/>
      <c r="AJ83" s="1"/>
      <c r="AK83" s="1"/>
      <c r="AL83" s="1"/>
    </row>
    <row r="84" spans="35:38" ht="15">
      <c r="AI84" s="141"/>
      <c r="AJ84" s="1"/>
      <c r="AK84" s="1"/>
      <c r="AL84" s="1"/>
    </row>
    <row r="85" spans="35:38" ht="15">
      <c r="AI85" s="141"/>
      <c r="AJ85" s="1"/>
      <c r="AK85" s="1"/>
      <c r="AL85" s="1"/>
    </row>
    <row r="86" spans="35:38" ht="15">
      <c r="AI86" s="141"/>
      <c r="AJ86" s="1"/>
      <c r="AK86" s="1"/>
      <c r="AL86" s="1"/>
    </row>
    <row r="87" spans="35:38" ht="15">
      <c r="AI87" s="141"/>
      <c r="AJ87" s="1"/>
      <c r="AK87" s="1"/>
      <c r="AL87" s="1"/>
    </row>
    <row r="88" spans="35:38" ht="15">
      <c r="AI88" s="141"/>
      <c r="AJ88" s="1"/>
      <c r="AK88" s="1"/>
      <c r="AL88" s="1"/>
    </row>
    <row r="89" spans="35:38" ht="15">
      <c r="AI89" s="141"/>
      <c r="AJ89" s="1"/>
      <c r="AK89" s="1"/>
      <c r="AL89" s="1"/>
    </row>
    <row r="90" spans="35:38" ht="15">
      <c r="AI90" s="141"/>
      <c r="AJ90" s="1"/>
      <c r="AK90" s="1"/>
      <c r="AL90" s="1"/>
    </row>
    <row r="91" spans="35:38" ht="15">
      <c r="AI91" s="141"/>
      <c r="AJ91" s="1"/>
      <c r="AK91" s="1"/>
      <c r="AL91" s="1"/>
    </row>
    <row r="92" spans="35:38" ht="15">
      <c r="AI92" s="141"/>
      <c r="AJ92" s="1"/>
      <c r="AK92" s="1"/>
      <c r="AL92" s="1"/>
    </row>
    <row r="93" spans="35:38" ht="15">
      <c r="AI93" s="141"/>
      <c r="AJ93" s="1"/>
      <c r="AK93" s="1"/>
      <c r="AL93" s="1"/>
    </row>
    <row r="94" spans="35:38" ht="15">
      <c r="AI94" s="141"/>
      <c r="AJ94" s="1"/>
      <c r="AK94" s="1"/>
      <c r="AL94" s="1"/>
    </row>
    <row r="95" spans="35:38" ht="15">
      <c r="AI95" s="141"/>
      <c r="AJ95" s="1"/>
      <c r="AK95" s="1"/>
      <c r="AL95" s="1"/>
    </row>
    <row r="96" spans="35:38" ht="15">
      <c r="AI96" s="141"/>
      <c r="AJ96" s="1"/>
      <c r="AK96" s="1"/>
      <c r="AL96" s="1"/>
    </row>
    <row r="97" spans="35:38" ht="15">
      <c r="AI97" s="141"/>
      <c r="AJ97" s="1"/>
      <c r="AK97" s="1"/>
      <c r="AL97" s="1"/>
    </row>
    <row r="98" spans="35:38" ht="15">
      <c r="AI98" s="141"/>
      <c r="AJ98" s="1"/>
      <c r="AK98" s="1"/>
      <c r="AL98" s="1"/>
    </row>
    <row r="99" spans="35:38" ht="15">
      <c r="AI99" s="141"/>
      <c r="AJ99" s="1"/>
      <c r="AK99" s="1"/>
      <c r="AL99" s="1"/>
    </row>
    <row r="100" spans="35:38" ht="15">
      <c r="AI100" s="141"/>
      <c r="AJ100" s="1"/>
      <c r="AK100" s="1"/>
      <c r="AL100" s="1"/>
    </row>
    <row r="101" spans="35:38" ht="15">
      <c r="AI101" s="141"/>
      <c r="AJ101" s="1"/>
      <c r="AK101" s="1"/>
      <c r="AL101" s="1"/>
    </row>
    <row r="102" spans="35:38" ht="15">
      <c r="AI102" s="141"/>
      <c r="AJ102" s="1"/>
      <c r="AK102" s="1"/>
      <c r="AL102" s="1"/>
    </row>
    <row r="103" spans="35:38" ht="15">
      <c r="AI103" s="141"/>
      <c r="AJ103" s="1"/>
      <c r="AK103" s="1"/>
      <c r="AL103" s="1"/>
    </row>
    <row r="104" spans="35:38" ht="15">
      <c r="AI104" s="141"/>
      <c r="AJ104" s="1"/>
      <c r="AK104" s="1"/>
      <c r="AL104" s="1"/>
    </row>
    <row r="105" spans="35:38" ht="15">
      <c r="AI105" s="141"/>
      <c r="AJ105" s="1"/>
      <c r="AK105" s="1"/>
      <c r="AL105" s="1"/>
    </row>
    <row r="106" spans="35:38" ht="15">
      <c r="AI106" s="141"/>
      <c r="AJ106" s="1"/>
      <c r="AK106" s="1"/>
      <c r="AL106" s="1"/>
    </row>
  </sheetData>
  <mergeCells count="5">
    <mergeCell ref="A3:AI3"/>
    <mergeCell ref="A4:AI4"/>
    <mergeCell ref="A5:AI5"/>
    <mergeCell ref="A6:AI6"/>
    <mergeCell ref="V10:AI10"/>
  </mergeCells>
  <pageMargins left="0.55000000000000004" right="0.45" top="1" bottom="0.5" header="0" footer="0.25"/>
  <pageSetup scale="42" orientation="landscape" r:id="rId1"/>
  <headerFooter scaleWithDoc="0" alignWithMargins="0">
    <oddFooter>&amp;C&amp;8 2</oddFooter>
  </headerFooter>
  <ignoredErrors>
    <ignoredError sqref="X11 AD11 D14:D19 H15:AI19 L12 H12 D12:G12 I12:K12 M12:X12 H14:AG14 AH20:AI20 S59:AI59 Q59 S55:AI55 Q55 S51:AI51 Q51 S45:AI45 Q45 S42:AI42 Q42 S34:AI34 Q34 S20:AF20 Q20 O59 M59 O55 M55 O51 M51 O45 M45 O42 M42 O34 M34 O20 M20 K59 I59 K55 I55 H56:AI58 K51 I51 H52:AI54 K45 I45 H46:AI47 E45 D46:F50 K42 I42 H43:AI44 K34 I34 K20 I20 H21:AI23 E59 E55 D56:F58 E51 D52:F54 E42 D43:F44 D35:F41 I26:AI33 I24:AI24 I25:AI25 H35:AI41 H25 H24 H26:H33 D24:D33 D20:H20 D34 E25:G25 E26:G33 E24:G24 D42 G35:G41 F34:H34 D45 G43:G44 F42:H42 D55 G52:G54 D51 F51:H51 D59 G56:G58 F55:H55 F59:H59 D21:G23 J20 L20 J34 L34 J42 L42 G46:G50 F45:H45 J45 L45 J51 L51 J55 L55 J59 L59 N20 P20 N34 P34 N42 P42 N45 P45 N51 P51 N55 P55 N59 P59 R20 AG20 R34 R42 R45 R51 R55 R59 AI14 H50:AI50 H48:AI49"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20">
    <pageSetUpPr fitToPage="1"/>
  </sheetPr>
  <dimension ref="A1:AL233"/>
  <sheetViews>
    <sheetView showGridLines="0" zoomScale="70" zoomScaleNormal="70" workbookViewId="0"/>
  </sheetViews>
  <sheetFormatPr defaultRowHeight="12.75"/>
  <cols>
    <col min="1" max="1" width="40.44140625" style="774" customWidth="1"/>
    <col min="2" max="2" width="8.5546875" style="774" customWidth="1"/>
    <col min="3" max="3" width="1.33203125" style="774" customWidth="1"/>
    <col min="4" max="4" width="8.88671875" style="774" customWidth="1"/>
    <col min="5" max="5" width="1.33203125" style="774" customWidth="1"/>
    <col min="6" max="6" width="9.33203125" style="773" customWidth="1"/>
    <col min="7" max="7" width="1.33203125" style="774" customWidth="1"/>
    <col min="8" max="8" width="10" style="774" customWidth="1"/>
    <col min="9" max="9" width="1.33203125" style="774" customWidth="1"/>
    <col min="10" max="10" width="9.109375" style="774" customWidth="1"/>
    <col min="11" max="11" width="1.33203125" style="774" customWidth="1"/>
    <col min="12" max="12" width="11.33203125" style="774" customWidth="1"/>
    <col min="13" max="13" width="1.33203125" style="774" customWidth="1"/>
    <col min="14" max="14" width="9.109375" style="774" customWidth="1"/>
    <col min="15" max="15" width="1.6640625" style="774" customWidth="1"/>
    <col min="16" max="16" width="11" style="774" customWidth="1"/>
    <col min="17" max="17" width="1.33203125" style="774" customWidth="1"/>
    <col min="18" max="18" width="10.77734375" style="774" customWidth="1"/>
    <col min="19" max="19" width="1.33203125" style="774" customWidth="1"/>
    <col min="20" max="20" width="10" style="774" customWidth="1"/>
    <col min="21" max="21" width="1.33203125" style="774" customWidth="1"/>
    <col min="22" max="22" width="9.33203125" style="774" customWidth="1"/>
    <col min="23" max="23" width="1.33203125" style="774" customWidth="1"/>
    <col min="24" max="24" width="7.77734375" style="774" customWidth="1"/>
    <col min="25" max="25" width="1.33203125" style="774" customWidth="1"/>
    <col min="26" max="26" width="0.77734375" style="774" customWidth="1"/>
    <col min="27" max="27" width="10.5546875" style="774" customWidth="1"/>
    <col min="28" max="28" width="2.21875" style="774" customWidth="1"/>
    <col min="29" max="29" width="0.88671875" style="774" customWidth="1"/>
    <col min="30" max="30" width="9.5546875" style="774" bestFit="1" customWidth="1"/>
    <col min="31" max="32" width="0.6640625" style="774" customWidth="1"/>
    <col min="33" max="33" width="9.6640625" style="774" customWidth="1"/>
    <col min="34" max="34" width="1.109375" style="774" customWidth="1"/>
    <col min="35" max="35" width="11" style="774" customWidth="1"/>
    <col min="36" max="36" width="14.5546875" style="1481" customWidth="1"/>
    <col min="37" max="252" width="8.88671875" style="774"/>
    <col min="253" max="253" width="38.44140625" style="774" customWidth="1"/>
    <col min="254" max="254" width="8.5546875" style="774" customWidth="1"/>
    <col min="255" max="255" width="1.33203125" style="774" customWidth="1"/>
    <col min="256" max="256" width="8.88671875" style="774" customWidth="1"/>
    <col min="257" max="257" width="1.33203125" style="774" customWidth="1"/>
    <col min="258" max="258" width="9.33203125" style="774" customWidth="1"/>
    <col min="259" max="259" width="1.33203125" style="774" customWidth="1"/>
    <col min="260" max="260" width="10" style="774" customWidth="1"/>
    <col min="261" max="261" width="1.33203125" style="774" customWidth="1"/>
    <col min="262" max="262" width="9.109375" style="774" customWidth="1"/>
    <col min="263" max="263" width="1.33203125" style="774" customWidth="1"/>
    <col min="264" max="264" width="11.33203125" style="774" customWidth="1"/>
    <col min="265" max="265" width="1.33203125" style="774" customWidth="1"/>
    <col min="266" max="266" width="9.109375" style="774" customWidth="1"/>
    <col min="267" max="267" width="1.6640625" style="774" customWidth="1"/>
    <col min="268" max="268" width="11" style="774" customWidth="1"/>
    <col min="269" max="269" width="1.33203125" style="774" customWidth="1"/>
    <col min="270" max="270" width="10.77734375" style="774" customWidth="1"/>
    <col min="271" max="271" width="1.33203125" style="774" customWidth="1"/>
    <col min="272" max="272" width="10" style="774" customWidth="1"/>
    <col min="273" max="273" width="1.33203125" style="774" customWidth="1"/>
    <col min="274" max="274" width="9.33203125" style="774" customWidth="1"/>
    <col min="275" max="275" width="1.33203125" style="774" customWidth="1"/>
    <col min="276" max="276" width="7.77734375" style="774" customWidth="1"/>
    <col min="277" max="277" width="1.33203125" style="774" customWidth="1"/>
    <col min="278" max="278" width="0.77734375" style="774" customWidth="1"/>
    <col min="279" max="279" width="9.33203125" style="774" customWidth="1"/>
    <col min="280" max="280" width="1.33203125" style="774" customWidth="1"/>
    <col min="281" max="281" width="0.88671875" style="774" customWidth="1"/>
    <col min="282" max="282" width="9.5546875" style="774" bestFit="1" customWidth="1"/>
    <col min="283" max="284" width="0.6640625" style="774" customWidth="1"/>
    <col min="285" max="285" width="9.6640625" style="774" customWidth="1"/>
    <col min="286" max="286" width="1.109375" style="774" customWidth="1"/>
    <col min="287" max="287" width="8.5546875" style="774" customWidth="1"/>
    <col min="288" max="288" width="14.5546875" style="774" customWidth="1"/>
    <col min="289" max="289" width="10" style="774" customWidth="1"/>
    <col min="290" max="290" width="7.77734375" style="774" bestFit="1" customWidth="1"/>
    <col min="291" max="291" width="9.88671875" style="774" customWidth="1"/>
    <col min="292" max="508" width="8.88671875" style="774"/>
    <col min="509" max="509" width="38.44140625" style="774" customWidth="1"/>
    <col min="510" max="510" width="8.5546875" style="774" customWidth="1"/>
    <col min="511" max="511" width="1.33203125" style="774" customWidth="1"/>
    <col min="512" max="512" width="8.88671875" style="774" customWidth="1"/>
    <col min="513" max="513" width="1.33203125" style="774" customWidth="1"/>
    <col min="514" max="514" width="9.33203125" style="774" customWidth="1"/>
    <col min="515" max="515" width="1.33203125" style="774" customWidth="1"/>
    <col min="516" max="516" width="10" style="774" customWidth="1"/>
    <col min="517" max="517" width="1.33203125" style="774" customWidth="1"/>
    <col min="518" max="518" width="9.109375" style="774" customWidth="1"/>
    <col min="519" max="519" width="1.33203125" style="774" customWidth="1"/>
    <col min="520" max="520" width="11.33203125" style="774" customWidth="1"/>
    <col min="521" max="521" width="1.33203125" style="774" customWidth="1"/>
    <col min="522" max="522" width="9.109375" style="774" customWidth="1"/>
    <col min="523" max="523" width="1.6640625" style="774" customWidth="1"/>
    <col min="524" max="524" width="11" style="774" customWidth="1"/>
    <col min="525" max="525" width="1.33203125" style="774" customWidth="1"/>
    <col min="526" max="526" width="10.77734375" style="774" customWidth="1"/>
    <col min="527" max="527" width="1.33203125" style="774" customWidth="1"/>
    <col min="528" max="528" width="10" style="774" customWidth="1"/>
    <col min="529" max="529" width="1.33203125" style="774" customWidth="1"/>
    <col min="530" max="530" width="9.33203125" style="774" customWidth="1"/>
    <col min="531" max="531" width="1.33203125" style="774" customWidth="1"/>
    <col min="532" max="532" width="7.77734375" style="774" customWidth="1"/>
    <col min="533" max="533" width="1.33203125" style="774" customWidth="1"/>
    <col min="534" max="534" width="0.77734375" style="774" customWidth="1"/>
    <col min="535" max="535" width="9.33203125" style="774" customWidth="1"/>
    <col min="536" max="536" width="1.33203125" style="774" customWidth="1"/>
    <col min="537" max="537" width="0.88671875" style="774" customWidth="1"/>
    <col min="538" max="538" width="9.5546875" style="774" bestFit="1" customWidth="1"/>
    <col min="539" max="540" width="0.6640625" style="774" customWidth="1"/>
    <col min="541" max="541" width="9.6640625" style="774" customWidth="1"/>
    <col min="542" max="542" width="1.109375" style="774" customWidth="1"/>
    <col min="543" max="543" width="8.5546875" style="774" customWidth="1"/>
    <col min="544" max="544" width="14.5546875" style="774" customWidth="1"/>
    <col min="545" max="545" width="10" style="774" customWidth="1"/>
    <col min="546" max="546" width="7.77734375" style="774" bestFit="1" customWidth="1"/>
    <col min="547" max="547" width="9.88671875" style="774" customWidth="1"/>
    <col min="548" max="764" width="8.88671875" style="774"/>
    <col min="765" max="765" width="38.44140625" style="774" customWidth="1"/>
    <col min="766" max="766" width="8.5546875" style="774" customWidth="1"/>
    <col min="767" max="767" width="1.33203125" style="774" customWidth="1"/>
    <col min="768" max="768" width="8.88671875" style="774" customWidth="1"/>
    <col min="769" max="769" width="1.33203125" style="774" customWidth="1"/>
    <col min="770" max="770" width="9.33203125" style="774" customWidth="1"/>
    <col min="771" max="771" width="1.33203125" style="774" customWidth="1"/>
    <col min="772" max="772" width="10" style="774" customWidth="1"/>
    <col min="773" max="773" width="1.33203125" style="774" customWidth="1"/>
    <col min="774" max="774" width="9.109375" style="774" customWidth="1"/>
    <col min="775" max="775" width="1.33203125" style="774" customWidth="1"/>
    <col min="776" max="776" width="11.33203125" style="774" customWidth="1"/>
    <col min="777" max="777" width="1.33203125" style="774" customWidth="1"/>
    <col min="778" max="778" width="9.109375" style="774" customWidth="1"/>
    <col min="779" max="779" width="1.6640625" style="774" customWidth="1"/>
    <col min="780" max="780" width="11" style="774" customWidth="1"/>
    <col min="781" max="781" width="1.33203125" style="774" customWidth="1"/>
    <col min="782" max="782" width="10.77734375" style="774" customWidth="1"/>
    <col min="783" max="783" width="1.33203125" style="774" customWidth="1"/>
    <col min="784" max="784" width="10" style="774" customWidth="1"/>
    <col min="785" max="785" width="1.33203125" style="774" customWidth="1"/>
    <col min="786" max="786" width="9.33203125" style="774" customWidth="1"/>
    <col min="787" max="787" width="1.33203125" style="774" customWidth="1"/>
    <col min="788" max="788" width="7.77734375" style="774" customWidth="1"/>
    <col min="789" max="789" width="1.33203125" style="774" customWidth="1"/>
    <col min="790" max="790" width="0.77734375" style="774" customWidth="1"/>
    <col min="791" max="791" width="9.33203125" style="774" customWidth="1"/>
    <col min="792" max="792" width="1.33203125" style="774" customWidth="1"/>
    <col min="793" max="793" width="0.88671875" style="774" customWidth="1"/>
    <col min="794" max="794" width="9.5546875" style="774" bestFit="1" customWidth="1"/>
    <col min="795" max="796" width="0.6640625" style="774" customWidth="1"/>
    <col min="797" max="797" width="9.6640625" style="774" customWidth="1"/>
    <col min="798" max="798" width="1.109375" style="774" customWidth="1"/>
    <col min="799" max="799" width="8.5546875" style="774" customWidth="1"/>
    <col min="800" max="800" width="14.5546875" style="774" customWidth="1"/>
    <col min="801" max="801" width="10" style="774" customWidth="1"/>
    <col min="802" max="802" width="7.77734375" style="774" bestFit="1" customWidth="1"/>
    <col min="803" max="803" width="9.88671875" style="774" customWidth="1"/>
    <col min="804" max="1020" width="8.88671875" style="774"/>
    <col min="1021" max="1021" width="38.44140625" style="774" customWidth="1"/>
    <col min="1022" max="1022" width="8.5546875" style="774" customWidth="1"/>
    <col min="1023" max="1023" width="1.33203125" style="774" customWidth="1"/>
    <col min="1024" max="1024" width="8.88671875" style="774" customWidth="1"/>
    <col min="1025" max="1025" width="1.33203125" style="774" customWidth="1"/>
    <col min="1026" max="1026" width="9.33203125" style="774" customWidth="1"/>
    <col min="1027" max="1027" width="1.33203125" style="774" customWidth="1"/>
    <col min="1028" max="1028" width="10" style="774" customWidth="1"/>
    <col min="1029" max="1029" width="1.33203125" style="774" customWidth="1"/>
    <col min="1030" max="1030" width="9.109375" style="774" customWidth="1"/>
    <col min="1031" max="1031" width="1.33203125" style="774" customWidth="1"/>
    <col min="1032" max="1032" width="11.33203125" style="774" customWidth="1"/>
    <col min="1033" max="1033" width="1.33203125" style="774" customWidth="1"/>
    <col min="1034" max="1034" width="9.109375" style="774" customWidth="1"/>
    <col min="1035" max="1035" width="1.6640625" style="774" customWidth="1"/>
    <col min="1036" max="1036" width="11" style="774" customWidth="1"/>
    <col min="1037" max="1037" width="1.33203125" style="774" customWidth="1"/>
    <col min="1038" max="1038" width="10.77734375" style="774" customWidth="1"/>
    <col min="1039" max="1039" width="1.33203125" style="774" customWidth="1"/>
    <col min="1040" max="1040" width="10" style="774" customWidth="1"/>
    <col min="1041" max="1041" width="1.33203125" style="774" customWidth="1"/>
    <col min="1042" max="1042" width="9.33203125" style="774" customWidth="1"/>
    <col min="1043" max="1043" width="1.33203125" style="774" customWidth="1"/>
    <col min="1044" max="1044" width="7.77734375" style="774" customWidth="1"/>
    <col min="1045" max="1045" width="1.33203125" style="774" customWidth="1"/>
    <col min="1046" max="1046" width="0.77734375" style="774" customWidth="1"/>
    <col min="1047" max="1047" width="9.33203125" style="774" customWidth="1"/>
    <col min="1048" max="1048" width="1.33203125" style="774" customWidth="1"/>
    <col min="1049" max="1049" width="0.88671875" style="774" customWidth="1"/>
    <col min="1050" max="1050" width="9.5546875" style="774" bestFit="1" customWidth="1"/>
    <col min="1051" max="1052" width="0.6640625" style="774" customWidth="1"/>
    <col min="1053" max="1053" width="9.6640625" style="774" customWidth="1"/>
    <col min="1054" max="1054" width="1.109375" style="774" customWidth="1"/>
    <col min="1055" max="1055" width="8.5546875" style="774" customWidth="1"/>
    <col min="1056" max="1056" width="14.5546875" style="774" customWidth="1"/>
    <col min="1057" max="1057" width="10" style="774" customWidth="1"/>
    <col min="1058" max="1058" width="7.77734375" style="774" bestFit="1" customWidth="1"/>
    <col min="1059" max="1059" width="9.88671875" style="774" customWidth="1"/>
    <col min="1060" max="1276" width="8.88671875" style="774"/>
    <col min="1277" max="1277" width="38.44140625" style="774" customWidth="1"/>
    <col min="1278" max="1278" width="8.5546875" style="774" customWidth="1"/>
    <col min="1279" max="1279" width="1.33203125" style="774" customWidth="1"/>
    <col min="1280" max="1280" width="8.88671875" style="774" customWidth="1"/>
    <col min="1281" max="1281" width="1.33203125" style="774" customWidth="1"/>
    <col min="1282" max="1282" width="9.33203125" style="774" customWidth="1"/>
    <col min="1283" max="1283" width="1.33203125" style="774" customWidth="1"/>
    <col min="1284" max="1284" width="10" style="774" customWidth="1"/>
    <col min="1285" max="1285" width="1.33203125" style="774" customWidth="1"/>
    <col min="1286" max="1286" width="9.109375" style="774" customWidth="1"/>
    <col min="1287" max="1287" width="1.33203125" style="774" customWidth="1"/>
    <col min="1288" max="1288" width="11.33203125" style="774" customWidth="1"/>
    <col min="1289" max="1289" width="1.33203125" style="774" customWidth="1"/>
    <col min="1290" max="1290" width="9.109375" style="774" customWidth="1"/>
    <col min="1291" max="1291" width="1.6640625" style="774" customWidth="1"/>
    <col min="1292" max="1292" width="11" style="774" customWidth="1"/>
    <col min="1293" max="1293" width="1.33203125" style="774" customWidth="1"/>
    <col min="1294" max="1294" width="10.77734375" style="774" customWidth="1"/>
    <col min="1295" max="1295" width="1.33203125" style="774" customWidth="1"/>
    <col min="1296" max="1296" width="10" style="774" customWidth="1"/>
    <col min="1297" max="1297" width="1.33203125" style="774" customWidth="1"/>
    <col min="1298" max="1298" width="9.33203125" style="774" customWidth="1"/>
    <col min="1299" max="1299" width="1.33203125" style="774" customWidth="1"/>
    <col min="1300" max="1300" width="7.77734375" style="774" customWidth="1"/>
    <col min="1301" max="1301" width="1.33203125" style="774" customWidth="1"/>
    <col min="1302" max="1302" width="0.77734375" style="774" customWidth="1"/>
    <col min="1303" max="1303" width="9.33203125" style="774" customWidth="1"/>
    <col min="1304" max="1304" width="1.33203125" style="774" customWidth="1"/>
    <col min="1305" max="1305" width="0.88671875" style="774" customWidth="1"/>
    <col min="1306" max="1306" width="9.5546875" style="774" bestFit="1" customWidth="1"/>
    <col min="1307" max="1308" width="0.6640625" style="774" customWidth="1"/>
    <col min="1309" max="1309" width="9.6640625" style="774" customWidth="1"/>
    <col min="1310" max="1310" width="1.109375" style="774" customWidth="1"/>
    <col min="1311" max="1311" width="8.5546875" style="774" customWidth="1"/>
    <col min="1312" max="1312" width="14.5546875" style="774" customWidth="1"/>
    <col min="1313" max="1313" width="10" style="774" customWidth="1"/>
    <col min="1314" max="1314" width="7.77734375" style="774" bestFit="1" customWidth="1"/>
    <col min="1315" max="1315" width="9.88671875" style="774" customWidth="1"/>
    <col min="1316" max="1532" width="8.88671875" style="774"/>
    <col min="1533" max="1533" width="38.44140625" style="774" customWidth="1"/>
    <col min="1534" max="1534" width="8.5546875" style="774" customWidth="1"/>
    <col min="1535" max="1535" width="1.33203125" style="774" customWidth="1"/>
    <col min="1536" max="1536" width="8.88671875" style="774" customWidth="1"/>
    <col min="1537" max="1537" width="1.33203125" style="774" customWidth="1"/>
    <col min="1538" max="1538" width="9.33203125" style="774" customWidth="1"/>
    <col min="1539" max="1539" width="1.33203125" style="774" customWidth="1"/>
    <col min="1540" max="1540" width="10" style="774" customWidth="1"/>
    <col min="1541" max="1541" width="1.33203125" style="774" customWidth="1"/>
    <col min="1542" max="1542" width="9.109375" style="774" customWidth="1"/>
    <col min="1543" max="1543" width="1.33203125" style="774" customWidth="1"/>
    <col min="1544" max="1544" width="11.33203125" style="774" customWidth="1"/>
    <col min="1545" max="1545" width="1.33203125" style="774" customWidth="1"/>
    <col min="1546" max="1546" width="9.109375" style="774" customWidth="1"/>
    <col min="1547" max="1547" width="1.6640625" style="774" customWidth="1"/>
    <col min="1548" max="1548" width="11" style="774" customWidth="1"/>
    <col min="1549" max="1549" width="1.33203125" style="774" customWidth="1"/>
    <col min="1550" max="1550" width="10.77734375" style="774" customWidth="1"/>
    <col min="1551" max="1551" width="1.33203125" style="774" customWidth="1"/>
    <col min="1552" max="1552" width="10" style="774" customWidth="1"/>
    <col min="1553" max="1553" width="1.33203125" style="774" customWidth="1"/>
    <col min="1554" max="1554" width="9.33203125" style="774" customWidth="1"/>
    <col min="1555" max="1555" width="1.33203125" style="774" customWidth="1"/>
    <col min="1556" max="1556" width="7.77734375" style="774" customWidth="1"/>
    <col min="1557" max="1557" width="1.33203125" style="774" customWidth="1"/>
    <col min="1558" max="1558" width="0.77734375" style="774" customWidth="1"/>
    <col min="1559" max="1559" width="9.33203125" style="774" customWidth="1"/>
    <col min="1560" max="1560" width="1.33203125" style="774" customWidth="1"/>
    <col min="1561" max="1561" width="0.88671875" style="774" customWidth="1"/>
    <col min="1562" max="1562" width="9.5546875" style="774" bestFit="1" customWidth="1"/>
    <col min="1563" max="1564" width="0.6640625" style="774" customWidth="1"/>
    <col min="1565" max="1565" width="9.6640625" style="774" customWidth="1"/>
    <col min="1566" max="1566" width="1.109375" style="774" customWidth="1"/>
    <col min="1567" max="1567" width="8.5546875" style="774" customWidth="1"/>
    <col min="1568" max="1568" width="14.5546875" style="774" customWidth="1"/>
    <col min="1569" max="1569" width="10" style="774" customWidth="1"/>
    <col min="1570" max="1570" width="7.77734375" style="774" bestFit="1" customWidth="1"/>
    <col min="1571" max="1571" width="9.88671875" style="774" customWidth="1"/>
    <col min="1572" max="1788" width="8.88671875" style="774"/>
    <col min="1789" max="1789" width="38.44140625" style="774" customWidth="1"/>
    <col min="1790" max="1790" width="8.5546875" style="774" customWidth="1"/>
    <col min="1791" max="1791" width="1.33203125" style="774" customWidth="1"/>
    <col min="1792" max="1792" width="8.88671875" style="774" customWidth="1"/>
    <col min="1793" max="1793" width="1.33203125" style="774" customWidth="1"/>
    <col min="1794" max="1794" width="9.33203125" style="774" customWidth="1"/>
    <col min="1795" max="1795" width="1.33203125" style="774" customWidth="1"/>
    <col min="1796" max="1796" width="10" style="774" customWidth="1"/>
    <col min="1797" max="1797" width="1.33203125" style="774" customWidth="1"/>
    <col min="1798" max="1798" width="9.109375" style="774" customWidth="1"/>
    <col min="1799" max="1799" width="1.33203125" style="774" customWidth="1"/>
    <col min="1800" max="1800" width="11.33203125" style="774" customWidth="1"/>
    <col min="1801" max="1801" width="1.33203125" style="774" customWidth="1"/>
    <col min="1802" max="1802" width="9.109375" style="774" customWidth="1"/>
    <col min="1803" max="1803" width="1.6640625" style="774" customWidth="1"/>
    <col min="1804" max="1804" width="11" style="774" customWidth="1"/>
    <col min="1805" max="1805" width="1.33203125" style="774" customWidth="1"/>
    <col min="1806" max="1806" width="10.77734375" style="774" customWidth="1"/>
    <col min="1807" max="1807" width="1.33203125" style="774" customWidth="1"/>
    <col min="1808" max="1808" width="10" style="774" customWidth="1"/>
    <col min="1809" max="1809" width="1.33203125" style="774" customWidth="1"/>
    <col min="1810" max="1810" width="9.33203125" style="774" customWidth="1"/>
    <col min="1811" max="1811" width="1.33203125" style="774" customWidth="1"/>
    <col min="1812" max="1812" width="7.77734375" style="774" customWidth="1"/>
    <col min="1813" max="1813" width="1.33203125" style="774" customWidth="1"/>
    <col min="1814" max="1814" width="0.77734375" style="774" customWidth="1"/>
    <col min="1815" max="1815" width="9.33203125" style="774" customWidth="1"/>
    <col min="1816" max="1816" width="1.33203125" style="774" customWidth="1"/>
    <col min="1817" max="1817" width="0.88671875" style="774" customWidth="1"/>
    <col min="1818" max="1818" width="9.5546875" style="774" bestFit="1" customWidth="1"/>
    <col min="1819" max="1820" width="0.6640625" style="774" customWidth="1"/>
    <col min="1821" max="1821" width="9.6640625" style="774" customWidth="1"/>
    <col min="1822" max="1822" width="1.109375" style="774" customWidth="1"/>
    <col min="1823" max="1823" width="8.5546875" style="774" customWidth="1"/>
    <col min="1824" max="1824" width="14.5546875" style="774" customWidth="1"/>
    <col min="1825" max="1825" width="10" style="774" customWidth="1"/>
    <col min="1826" max="1826" width="7.77734375" style="774" bestFit="1" customWidth="1"/>
    <col min="1827" max="1827" width="9.88671875" style="774" customWidth="1"/>
    <col min="1828" max="2044" width="8.88671875" style="774"/>
    <col min="2045" max="2045" width="38.44140625" style="774" customWidth="1"/>
    <col min="2046" max="2046" width="8.5546875" style="774" customWidth="1"/>
    <col min="2047" max="2047" width="1.33203125" style="774" customWidth="1"/>
    <col min="2048" max="2048" width="8.88671875" style="774" customWidth="1"/>
    <col min="2049" max="2049" width="1.33203125" style="774" customWidth="1"/>
    <col min="2050" max="2050" width="9.33203125" style="774" customWidth="1"/>
    <col min="2051" max="2051" width="1.33203125" style="774" customWidth="1"/>
    <col min="2052" max="2052" width="10" style="774" customWidth="1"/>
    <col min="2053" max="2053" width="1.33203125" style="774" customWidth="1"/>
    <col min="2054" max="2054" width="9.109375" style="774" customWidth="1"/>
    <col min="2055" max="2055" width="1.33203125" style="774" customWidth="1"/>
    <col min="2056" max="2056" width="11.33203125" style="774" customWidth="1"/>
    <col min="2057" max="2057" width="1.33203125" style="774" customWidth="1"/>
    <col min="2058" max="2058" width="9.109375" style="774" customWidth="1"/>
    <col min="2059" max="2059" width="1.6640625" style="774" customWidth="1"/>
    <col min="2060" max="2060" width="11" style="774" customWidth="1"/>
    <col min="2061" max="2061" width="1.33203125" style="774" customWidth="1"/>
    <col min="2062" max="2062" width="10.77734375" style="774" customWidth="1"/>
    <col min="2063" max="2063" width="1.33203125" style="774" customWidth="1"/>
    <col min="2064" max="2064" width="10" style="774" customWidth="1"/>
    <col min="2065" max="2065" width="1.33203125" style="774" customWidth="1"/>
    <col min="2066" max="2066" width="9.33203125" style="774" customWidth="1"/>
    <col min="2067" max="2067" width="1.33203125" style="774" customWidth="1"/>
    <col min="2068" max="2068" width="7.77734375" style="774" customWidth="1"/>
    <col min="2069" max="2069" width="1.33203125" style="774" customWidth="1"/>
    <col min="2070" max="2070" width="0.77734375" style="774" customWidth="1"/>
    <col min="2071" max="2071" width="9.33203125" style="774" customWidth="1"/>
    <col min="2072" max="2072" width="1.33203125" style="774" customWidth="1"/>
    <col min="2073" max="2073" width="0.88671875" style="774" customWidth="1"/>
    <col min="2074" max="2074" width="9.5546875" style="774" bestFit="1" customWidth="1"/>
    <col min="2075" max="2076" width="0.6640625" style="774" customWidth="1"/>
    <col min="2077" max="2077" width="9.6640625" style="774" customWidth="1"/>
    <col min="2078" max="2078" width="1.109375" style="774" customWidth="1"/>
    <col min="2079" max="2079" width="8.5546875" style="774" customWidth="1"/>
    <col min="2080" max="2080" width="14.5546875" style="774" customWidth="1"/>
    <col min="2081" max="2081" width="10" style="774" customWidth="1"/>
    <col min="2082" max="2082" width="7.77734375" style="774" bestFit="1" customWidth="1"/>
    <col min="2083" max="2083" width="9.88671875" style="774" customWidth="1"/>
    <col min="2084" max="2300" width="8.88671875" style="774"/>
    <col min="2301" max="2301" width="38.44140625" style="774" customWidth="1"/>
    <col min="2302" max="2302" width="8.5546875" style="774" customWidth="1"/>
    <col min="2303" max="2303" width="1.33203125" style="774" customWidth="1"/>
    <col min="2304" max="2304" width="8.88671875" style="774" customWidth="1"/>
    <col min="2305" max="2305" width="1.33203125" style="774" customWidth="1"/>
    <col min="2306" max="2306" width="9.33203125" style="774" customWidth="1"/>
    <col min="2307" max="2307" width="1.33203125" style="774" customWidth="1"/>
    <col min="2308" max="2308" width="10" style="774" customWidth="1"/>
    <col min="2309" max="2309" width="1.33203125" style="774" customWidth="1"/>
    <col min="2310" max="2310" width="9.109375" style="774" customWidth="1"/>
    <col min="2311" max="2311" width="1.33203125" style="774" customWidth="1"/>
    <col min="2312" max="2312" width="11.33203125" style="774" customWidth="1"/>
    <col min="2313" max="2313" width="1.33203125" style="774" customWidth="1"/>
    <col min="2314" max="2314" width="9.109375" style="774" customWidth="1"/>
    <col min="2315" max="2315" width="1.6640625" style="774" customWidth="1"/>
    <col min="2316" max="2316" width="11" style="774" customWidth="1"/>
    <col min="2317" max="2317" width="1.33203125" style="774" customWidth="1"/>
    <col min="2318" max="2318" width="10.77734375" style="774" customWidth="1"/>
    <col min="2319" max="2319" width="1.33203125" style="774" customWidth="1"/>
    <col min="2320" max="2320" width="10" style="774" customWidth="1"/>
    <col min="2321" max="2321" width="1.33203125" style="774" customWidth="1"/>
    <col min="2322" max="2322" width="9.33203125" style="774" customWidth="1"/>
    <col min="2323" max="2323" width="1.33203125" style="774" customWidth="1"/>
    <col min="2324" max="2324" width="7.77734375" style="774" customWidth="1"/>
    <col min="2325" max="2325" width="1.33203125" style="774" customWidth="1"/>
    <col min="2326" max="2326" width="0.77734375" style="774" customWidth="1"/>
    <col min="2327" max="2327" width="9.33203125" style="774" customWidth="1"/>
    <col min="2328" max="2328" width="1.33203125" style="774" customWidth="1"/>
    <col min="2329" max="2329" width="0.88671875" style="774" customWidth="1"/>
    <col min="2330" max="2330" width="9.5546875" style="774" bestFit="1" customWidth="1"/>
    <col min="2331" max="2332" width="0.6640625" style="774" customWidth="1"/>
    <col min="2333" max="2333" width="9.6640625" style="774" customWidth="1"/>
    <col min="2334" max="2334" width="1.109375" style="774" customWidth="1"/>
    <col min="2335" max="2335" width="8.5546875" style="774" customWidth="1"/>
    <col min="2336" max="2336" width="14.5546875" style="774" customWidth="1"/>
    <col min="2337" max="2337" width="10" style="774" customWidth="1"/>
    <col min="2338" max="2338" width="7.77734375" style="774" bestFit="1" customWidth="1"/>
    <col min="2339" max="2339" width="9.88671875" style="774" customWidth="1"/>
    <col min="2340" max="2556" width="8.88671875" style="774"/>
    <col min="2557" max="2557" width="38.44140625" style="774" customWidth="1"/>
    <col min="2558" max="2558" width="8.5546875" style="774" customWidth="1"/>
    <col min="2559" max="2559" width="1.33203125" style="774" customWidth="1"/>
    <col min="2560" max="2560" width="8.88671875" style="774" customWidth="1"/>
    <col min="2561" max="2561" width="1.33203125" style="774" customWidth="1"/>
    <col min="2562" max="2562" width="9.33203125" style="774" customWidth="1"/>
    <col min="2563" max="2563" width="1.33203125" style="774" customWidth="1"/>
    <col min="2564" max="2564" width="10" style="774" customWidth="1"/>
    <col min="2565" max="2565" width="1.33203125" style="774" customWidth="1"/>
    <col min="2566" max="2566" width="9.109375" style="774" customWidth="1"/>
    <col min="2567" max="2567" width="1.33203125" style="774" customWidth="1"/>
    <col min="2568" max="2568" width="11.33203125" style="774" customWidth="1"/>
    <col min="2569" max="2569" width="1.33203125" style="774" customWidth="1"/>
    <col min="2570" max="2570" width="9.109375" style="774" customWidth="1"/>
    <col min="2571" max="2571" width="1.6640625" style="774" customWidth="1"/>
    <col min="2572" max="2572" width="11" style="774" customWidth="1"/>
    <col min="2573" max="2573" width="1.33203125" style="774" customWidth="1"/>
    <col min="2574" max="2574" width="10.77734375" style="774" customWidth="1"/>
    <col min="2575" max="2575" width="1.33203125" style="774" customWidth="1"/>
    <col min="2576" max="2576" width="10" style="774" customWidth="1"/>
    <col min="2577" max="2577" width="1.33203125" style="774" customWidth="1"/>
    <col min="2578" max="2578" width="9.33203125" style="774" customWidth="1"/>
    <col min="2579" max="2579" width="1.33203125" style="774" customWidth="1"/>
    <col min="2580" max="2580" width="7.77734375" style="774" customWidth="1"/>
    <col min="2581" max="2581" width="1.33203125" style="774" customWidth="1"/>
    <col min="2582" max="2582" width="0.77734375" style="774" customWidth="1"/>
    <col min="2583" max="2583" width="9.33203125" style="774" customWidth="1"/>
    <col min="2584" max="2584" width="1.33203125" style="774" customWidth="1"/>
    <col min="2585" max="2585" width="0.88671875" style="774" customWidth="1"/>
    <col min="2586" max="2586" width="9.5546875" style="774" bestFit="1" customWidth="1"/>
    <col min="2587" max="2588" width="0.6640625" style="774" customWidth="1"/>
    <col min="2589" max="2589" width="9.6640625" style="774" customWidth="1"/>
    <col min="2590" max="2590" width="1.109375" style="774" customWidth="1"/>
    <col min="2591" max="2591" width="8.5546875" style="774" customWidth="1"/>
    <col min="2592" max="2592" width="14.5546875" style="774" customWidth="1"/>
    <col min="2593" max="2593" width="10" style="774" customWidth="1"/>
    <col min="2594" max="2594" width="7.77734375" style="774" bestFit="1" customWidth="1"/>
    <col min="2595" max="2595" width="9.88671875" style="774" customWidth="1"/>
    <col min="2596" max="2812" width="8.88671875" style="774"/>
    <col min="2813" max="2813" width="38.44140625" style="774" customWidth="1"/>
    <col min="2814" max="2814" width="8.5546875" style="774" customWidth="1"/>
    <col min="2815" max="2815" width="1.33203125" style="774" customWidth="1"/>
    <col min="2816" max="2816" width="8.88671875" style="774" customWidth="1"/>
    <col min="2817" max="2817" width="1.33203125" style="774" customWidth="1"/>
    <col min="2818" max="2818" width="9.33203125" style="774" customWidth="1"/>
    <col min="2819" max="2819" width="1.33203125" style="774" customWidth="1"/>
    <col min="2820" max="2820" width="10" style="774" customWidth="1"/>
    <col min="2821" max="2821" width="1.33203125" style="774" customWidth="1"/>
    <col min="2822" max="2822" width="9.109375" style="774" customWidth="1"/>
    <col min="2823" max="2823" width="1.33203125" style="774" customWidth="1"/>
    <col min="2824" max="2824" width="11.33203125" style="774" customWidth="1"/>
    <col min="2825" max="2825" width="1.33203125" style="774" customWidth="1"/>
    <col min="2826" max="2826" width="9.109375" style="774" customWidth="1"/>
    <col min="2827" max="2827" width="1.6640625" style="774" customWidth="1"/>
    <col min="2828" max="2828" width="11" style="774" customWidth="1"/>
    <col min="2829" max="2829" width="1.33203125" style="774" customWidth="1"/>
    <col min="2830" max="2830" width="10.77734375" style="774" customWidth="1"/>
    <col min="2831" max="2831" width="1.33203125" style="774" customWidth="1"/>
    <col min="2832" max="2832" width="10" style="774" customWidth="1"/>
    <col min="2833" max="2833" width="1.33203125" style="774" customWidth="1"/>
    <col min="2834" max="2834" width="9.33203125" style="774" customWidth="1"/>
    <col min="2835" max="2835" width="1.33203125" style="774" customWidth="1"/>
    <col min="2836" max="2836" width="7.77734375" style="774" customWidth="1"/>
    <col min="2837" max="2837" width="1.33203125" style="774" customWidth="1"/>
    <col min="2838" max="2838" width="0.77734375" style="774" customWidth="1"/>
    <col min="2839" max="2839" width="9.33203125" style="774" customWidth="1"/>
    <col min="2840" max="2840" width="1.33203125" style="774" customWidth="1"/>
    <col min="2841" max="2841" width="0.88671875" style="774" customWidth="1"/>
    <col min="2842" max="2842" width="9.5546875" style="774" bestFit="1" customWidth="1"/>
    <col min="2843" max="2844" width="0.6640625" style="774" customWidth="1"/>
    <col min="2845" max="2845" width="9.6640625" style="774" customWidth="1"/>
    <col min="2846" max="2846" width="1.109375" style="774" customWidth="1"/>
    <col min="2847" max="2847" width="8.5546875" style="774" customWidth="1"/>
    <col min="2848" max="2848" width="14.5546875" style="774" customWidth="1"/>
    <col min="2849" max="2849" width="10" style="774" customWidth="1"/>
    <col min="2850" max="2850" width="7.77734375" style="774" bestFit="1" customWidth="1"/>
    <col min="2851" max="2851" width="9.88671875" style="774" customWidth="1"/>
    <col min="2852" max="3068" width="8.88671875" style="774"/>
    <col min="3069" max="3069" width="38.44140625" style="774" customWidth="1"/>
    <col min="3070" max="3070" width="8.5546875" style="774" customWidth="1"/>
    <col min="3071" max="3071" width="1.33203125" style="774" customWidth="1"/>
    <col min="3072" max="3072" width="8.88671875" style="774" customWidth="1"/>
    <col min="3073" max="3073" width="1.33203125" style="774" customWidth="1"/>
    <col min="3074" max="3074" width="9.33203125" style="774" customWidth="1"/>
    <col min="3075" max="3075" width="1.33203125" style="774" customWidth="1"/>
    <col min="3076" max="3076" width="10" style="774" customWidth="1"/>
    <col min="3077" max="3077" width="1.33203125" style="774" customWidth="1"/>
    <col min="3078" max="3078" width="9.109375" style="774" customWidth="1"/>
    <col min="3079" max="3079" width="1.33203125" style="774" customWidth="1"/>
    <col min="3080" max="3080" width="11.33203125" style="774" customWidth="1"/>
    <col min="3081" max="3081" width="1.33203125" style="774" customWidth="1"/>
    <col min="3082" max="3082" width="9.109375" style="774" customWidth="1"/>
    <col min="3083" max="3083" width="1.6640625" style="774" customWidth="1"/>
    <col min="3084" max="3084" width="11" style="774" customWidth="1"/>
    <col min="3085" max="3085" width="1.33203125" style="774" customWidth="1"/>
    <col min="3086" max="3086" width="10.77734375" style="774" customWidth="1"/>
    <col min="3087" max="3087" width="1.33203125" style="774" customWidth="1"/>
    <col min="3088" max="3088" width="10" style="774" customWidth="1"/>
    <col min="3089" max="3089" width="1.33203125" style="774" customWidth="1"/>
    <col min="3090" max="3090" width="9.33203125" style="774" customWidth="1"/>
    <col min="3091" max="3091" width="1.33203125" style="774" customWidth="1"/>
    <col min="3092" max="3092" width="7.77734375" style="774" customWidth="1"/>
    <col min="3093" max="3093" width="1.33203125" style="774" customWidth="1"/>
    <col min="3094" max="3094" width="0.77734375" style="774" customWidth="1"/>
    <col min="3095" max="3095" width="9.33203125" style="774" customWidth="1"/>
    <col min="3096" max="3096" width="1.33203125" style="774" customWidth="1"/>
    <col min="3097" max="3097" width="0.88671875" style="774" customWidth="1"/>
    <col min="3098" max="3098" width="9.5546875" style="774" bestFit="1" customWidth="1"/>
    <col min="3099" max="3100" width="0.6640625" style="774" customWidth="1"/>
    <col min="3101" max="3101" width="9.6640625" style="774" customWidth="1"/>
    <col min="3102" max="3102" width="1.109375" style="774" customWidth="1"/>
    <col min="3103" max="3103" width="8.5546875" style="774" customWidth="1"/>
    <col min="3104" max="3104" width="14.5546875" style="774" customWidth="1"/>
    <col min="3105" max="3105" width="10" style="774" customWidth="1"/>
    <col min="3106" max="3106" width="7.77734375" style="774" bestFit="1" customWidth="1"/>
    <col min="3107" max="3107" width="9.88671875" style="774" customWidth="1"/>
    <col min="3108" max="3324" width="8.88671875" style="774"/>
    <col min="3325" max="3325" width="38.44140625" style="774" customWidth="1"/>
    <col min="3326" max="3326" width="8.5546875" style="774" customWidth="1"/>
    <col min="3327" max="3327" width="1.33203125" style="774" customWidth="1"/>
    <col min="3328" max="3328" width="8.88671875" style="774" customWidth="1"/>
    <col min="3329" max="3329" width="1.33203125" style="774" customWidth="1"/>
    <col min="3330" max="3330" width="9.33203125" style="774" customWidth="1"/>
    <col min="3331" max="3331" width="1.33203125" style="774" customWidth="1"/>
    <col min="3332" max="3332" width="10" style="774" customWidth="1"/>
    <col min="3333" max="3333" width="1.33203125" style="774" customWidth="1"/>
    <col min="3334" max="3334" width="9.109375" style="774" customWidth="1"/>
    <col min="3335" max="3335" width="1.33203125" style="774" customWidth="1"/>
    <col min="3336" max="3336" width="11.33203125" style="774" customWidth="1"/>
    <col min="3337" max="3337" width="1.33203125" style="774" customWidth="1"/>
    <col min="3338" max="3338" width="9.109375" style="774" customWidth="1"/>
    <col min="3339" max="3339" width="1.6640625" style="774" customWidth="1"/>
    <col min="3340" max="3340" width="11" style="774" customWidth="1"/>
    <col min="3341" max="3341" width="1.33203125" style="774" customWidth="1"/>
    <col min="3342" max="3342" width="10.77734375" style="774" customWidth="1"/>
    <col min="3343" max="3343" width="1.33203125" style="774" customWidth="1"/>
    <col min="3344" max="3344" width="10" style="774" customWidth="1"/>
    <col min="3345" max="3345" width="1.33203125" style="774" customWidth="1"/>
    <col min="3346" max="3346" width="9.33203125" style="774" customWidth="1"/>
    <col min="3347" max="3347" width="1.33203125" style="774" customWidth="1"/>
    <col min="3348" max="3348" width="7.77734375" style="774" customWidth="1"/>
    <col min="3349" max="3349" width="1.33203125" style="774" customWidth="1"/>
    <col min="3350" max="3350" width="0.77734375" style="774" customWidth="1"/>
    <col min="3351" max="3351" width="9.33203125" style="774" customWidth="1"/>
    <col min="3352" max="3352" width="1.33203125" style="774" customWidth="1"/>
    <col min="3353" max="3353" width="0.88671875" style="774" customWidth="1"/>
    <col min="3354" max="3354" width="9.5546875" style="774" bestFit="1" customWidth="1"/>
    <col min="3355" max="3356" width="0.6640625" style="774" customWidth="1"/>
    <col min="3357" max="3357" width="9.6640625" style="774" customWidth="1"/>
    <col min="3358" max="3358" width="1.109375" style="774" customWidth="1"/>
    <col min="3359" max="3359" width="8.5546875" style="774" customWidth="1"/>
    <col min="3360" max="3360" width="14.5546875" style="774" customWidth="1"/>
    <col min="3361" max="3361" width="10" style="774" customWidth="1"/>
    <col min="3362" max="3362" width="7.77734375" style="774" bestFit="1" customWidth="1"/>
    <col min="3363" max="3363" width="9.88671875" style="774" customWidth="1"/>
    <col min="3364" max="3580" width="8.88671875" style="774"/>
    <col min="3581" max="3581" width="38.44140625" style="774" customWidth="1"/>
    <col min="3582" max="3582" width="8.5546875" style="774" customWidth="1"/>
    <col min="3583" max="3583" width="1.33203125" style="774" customWidth="1"/>
    <col min="3584" max="3584" width="8.88671875" style="774" customWidth="1"/>
    <col min="3585" max="3585" width="1.33203125" style="774" customWidth="1"/>
    <col min="3586" max="3586" width="9.33203125" style="774" customWidth="1"/>
    <col min="3587" max="3587" width="1.33203125" style="774" customWidth="1"/>
    <col min="3588" max="3588" width="10" style="774" customWidth="1"/>
    <col min="3589" max="3589" width="1.33203125" style="774" customWidth="1"/>
    <col min="3590" max="3590" width="9.109375" style="774" customWidth="1"/>
    <col min="3591" max="3591" width="1.33203125" style="774" customWidth="1"/>
    <col min="3592" max="3592" width="11.33203125" style="774" customWidth="1"/>
    <col min="3593" max="3593" width="1.33203125" style="774" customWidth="1"/>
    <col min="3594" max="3594" width="9.109375" style="774" customWidth="1"/>
    <col min="3595" max="3595" width="1.6640625" style="774" customWidth="1"/>
    <col min="3596" max="3596" width="11" style="774" customWidth="1"/>
    <col min="3597" max="3597" width="1.33203125" style="774" customWidth="1"/>
    <col min="3598" max="3598" width="10.77734375" style="774" customWidth="1"/>
    <col min="3599" max="3599" width="1.33203125" style="774" customWidth="1"/>
    <col min="3600" max="3600" width="10" style="774" customWidth="1"/>
    <col min="3601" max="3601" width="1.33203125" style="774" customWidth="1"/>
    <col min="3602" max="3602" width="9.33203125" style="774" customWidth="1"/>
    <col min="3603" max="3603" width="1.33203125" style="774" customWidth="1"/>
    <col min="3604" max="3604" width="7.77734375" style="774" customWidth="1"/>
    <col min="3605" max="3605" width="1.33203125" style="774" customWidth="1"/>
    <col min="3606" max="3606" width="0.77734375" style="774" customWidth="1"/>
    <col min="3607" max="3607" width="9.33203125" style="774" customWidth="1"/>
    <col min="3608" max="3608" width="1.33203125" style="774" customWidth="1"/>
    <col min="3609" max="3609" width="0.88671875" style="774" customWidth="1"/>
    <col min="3610" max="3610" width="9.5546875" style="774" bestFit="1" customWidth="1"/>
    <col min="3611" max="3612" width="0.6640625" style="774" customWidth="1"/>
    <col min="3613" max="3613" width="9.6640625" style="774" customWidth="1"/>
    <col min="3614" max="3614" width="1.109375" style="774" customWidth="1"/>
    <col min="3615" max="3615" width="8.5546875" style="774" customWidth="1"/>
    <col min="3616" max="3616" width="14.5546875" style="774" customWidth="1"/>
    <col min="3617" max="3617" width="10" style="774" customWidth="1"/>
    <col min="3618" max="3618" width="7.77734375" style="774" bestFit="1" customWidth="1"/>
    <col min="3619" max="3619" width="9.88671875" style="774" customWidth="1"/>
    <col min="3620" max="3836" width="8.88671875" style="774"/>
    <col min="3837" max="3837" width="38.44140625" style="774" customWidth="1"/>
    <col min="3838" max="3838" width="8.5546875" style="774" customWidth="1"/>
    <col min="3839" max="3839" width="1.33203125" style="774" customWidth="1"/>
    <col min="3840" max="3840" width="8.88671875" style="774" customWidth="1"/>
    <col min="3841" max="3841" width="1.33203125" style="774" customWidth="1"/>
    <col min="3842" max="3842" width="9.33203125" style="774" customWidth="1"/>
    <col min="3843" max="3843" width="1.33203125" style="774" customWidth="1"/>
    <col min="3844" max="3844" width="10" style="774" customWidth="1"/>
    <col min="3845" max="3845" width="1.33203125" style="774" customWidth="1"/>
    <col min="3846" max="3846" width="9.109375" style="774" customWidth="1"/>
    <col min="3847" max="3847" width="1.33203125" style="774" customWidth="1"/>
    <col min="3848" max="3848" width="11.33203125" style="774" customWidth="1"/>
    <col min="3849" max="3849" width="1.33203125" style="774" customWidth="1"/>
    <col min="3850" max="3850" width="9.109375" style="774" customWidth="1"/>
    <col min="3851" max="3851" width="1.6640625" style="774" customWidth="1"/>
    <col min="3852" max="3852" width="11" style="774" customWidth="1"/>
    <col min="3853" max="3853" width="1.33203125" style="774" customWidth="1"/>
    <col min="3854" max="3854" width="10.77734375" style="774" customWidth="1"/>
    <col min="3855" max="3855" width="1.33203125" style="774" customWidth="1"/>
    <col min="3856" max="3856" width="10" style="774" customWidth="1"/>
    <col min="3857" max="3857" width="1.33203125" style="774" customWidth="1"/>
    <col min="3858" max="3858" width="9.33203125" style="774" customWidth="1"/>
    <col min="3859" max="3859" width="1.33203125" style="774" customWidth="1"/>
    <col min="3860" max="3860" width="7.77734375" style="774" customWidth="1"/>
    <col min="3861" max="3861" width="1.33203125" style="774" customWidth="1"/>
    <col min="3862" max="3862" width="0.77734375" style="774" customWidth="1"/>
    <col min="3863" max="3863" width="9.33203125" style="774" customWidth="1"/>
    <col min="3864" max="3864" width="1.33203125" style="774" customWidth="1"/>
    <col min="3865" max="3865" width="0.88671875" style="774" customWidth="1"/>
    <col min="3866" max="3866" width="9.5546875" style="774" bestFit="1" customWidth="1"/>
    <col min="3867" max="3868" width="0.6640625" style="774" customWidth="1"/>
    <col min="3869" max="3869" width="9.6640625" style="774" customWidth="1"/>
    <col min="3870" max="3870" width="1.109375" style="774" customWidth="1"/>
    <col min="3871" max="3871" width="8.5546875" style="774" customWidth="1"/>
    <col min="3872" max="3872" width="14.5546875" style="774" customWidth="1"/>
    <col min="3873" max="3873" width="10" style="774" customWidth="1"/>
    <col min="3874" max="3874" width="7.77734375" style="774" bestFit="1" customWidth="1"/>
    <col min="3875" max="3875" width="9.88671875" style="774" customWidth="1"/>
    <col min="3876" max="4092" width="8.88671875" style="774"/>
    <col min="4093" max="4093" width="38.44140625" style="774" customWidth="1"/>
    <col min="4094" max="4094" width="8.5546875" style="774" customWidth="1"/>
    <col min="4095" max="4095" width="1.33203125" style="774" customWidth="1"/>
    <col min="4096" max="4096" width="8.88671875" style="774" customWidth="1"/>
    <col min="4097" max="4097" width="1.33203125" style="774" customWidth="1"/>
    <col min="4098" max="4098" width="9.33203125" style="774" customWidth="1"/>
    <col min="4099" max="4099" width="1.33203125" style="774" customWidth="1"/>
    <col min="4100" max="4100" width="10" style="774" customWidth="1"/>
    <col min="4101" max="4101" width="1.33203125" style="774" customWidth="1"/>
    <col min="4102" max="4102" width="9.109375" style="774" customWidth="1"/>
    <col min="4103" max="4103" width="1.33203125" style="774" customWidth="1"/>
    <col min="4104" max="4104" width="11.33203125" style="774" customWidth="1"/>
    <col min="4105" max="4105" width="1.33203125" style="774" customWidth="1"/>
    <col min="4106" max="4106" width="9.109375" style="774" customWidth="1"/>
    <col min="4107" max="4107" width="1.6640625" style="774" customWidth="1"/>
    <col min="4108" max="4108" width="11" style="774" customWidth="1"/>
    <col min="4109" max="4109" width="1.33203125" style="774" customWidth="1"/>
    <col min="4110" max="4110" width="10.77734375" style="774" customWidth="1"/>
    <col min="4111" max="4111" width="1.33203125" style="774" customWidth="1"/>
    <col min="4112" max="4112" width="10" style="774" customWidth="1"/>
    <col min="4113" max="4113" width="1.33203125" style="774" customWidth="1"/>
    <col min="4114" max="4114" width="9.33203125" style="774" customWidth="1"/>
    <col min="4115" max="4115" width="1.33203125" style="774" customWidth="1"/>
    <col min="4116" max="4116" width="7.77734375" style="774" customWidth="1"/>
    <col min="4117" max="4117" width="1.33203125" style="774" customWidth="1"/>
    <col min="4118" max="4118" width="0.77734375" style="774" customWidth="1"/>
    <col min="4119" max="4119" width="9.33203125" style="774" customWidth="1"/>
    <col min="4120" max="4120" width="1.33203125" style="774" customWidth="1"/>
    <col min="4121" max="4121" width="0.88671875" style="774" customWidth="1"/>
    <col min="4122" max="4122" width="9.5546875" style="774" bestFit="1" customWidth="1"/>
    <col min="4123" max="4124" width="0.6640625" style="774" customWidth="1"/>
    <col min="4125" max="4125" width="9.6640625" style="774" customWidth="1"/>
    <col min="4126" max="4126" width="1.109375" style="774" customWidth="1"/>
    <col min="4127" max="4127" width="8.5546875" style="774" customWidth="1"/>
    <col min="4128" max="4128" width="14.5546875" style="774" customWidth="1"/>
    <col min="4129" max="4129" width="10" style="774" customWidth="1"/>
    <col min="4130" max="4130" width="7.77734375" style="774" bestFit="1" customWidth="1"/>
    <col min="4131" max="4131" width="9.88671875" style="774" customWidth="1"/>
    <col min="4132" max="4348" width="8.88671875" style="774"/>
    <col min="4349" max="4349" width="38.44140625" style="774" customWidth="1"/>
    <col min="4350" max="4350" width="8.5546875" style="774" customWidth="1"/>
    <col min="4351" max="4351" width="1.33203125" style="774" customWidth="1"/>
    <col min="4352" max="4352" width="8.88671875" style="774" customWidth="1"/>
    <col min="4353" max="4353" width="1.33203125" style="774" customWidth="1"/>
    <col min="4354" max="4354" width="9.33203125" style="774" customWidth="1"/>
    <col min="4355" max="4355" width="1.33203125" style="774" customWidth="1"/>
    <col min="4356" max="4356" width="10" style="774" customWidth="1"/>
    <col min="4357" max="4357" width="1.33203125" style="774" customWidth="1"/>
    <col min="4358" max="4358" width="9.109375" style="774" customWidth="1"/>
    <col min="4359" max="4359" width="1.33203125" style="774" customWidth="1"/>
    <col min="4360" max="4360" width="11.33203125" style="774" customWidth="1"/>
    <col min="4361" max="4361" width="1.33203125" style="774" customWidth="1"/>
    <col min="4362" max="4362" width="9.109375" style="774" customWidth="1"/>
    <col min="4363" max="4363" width="1.6640625" style="774" customWidth="1"/>
    <col min="4364" max="4364" width="11" style="774" customWidth="1"/>
    <col min="4365" max="4365" width="1.33203125" style="774" customWidth="1"/>
    <col min="4366" max="4366" width="10.77734375" style="774" customWidth="1"/>
    <col min="4367" max="4367" width="1.33203125" style="774" customWidth="1"/>
    <col min="4368" max="4368" width="10" style="774" customWidth="1"/>
    <col min="4369" max="4369" width="1.33203125" style="774" customWidth="1"/>
    <col min="4370" max="4370" width="9.33203125" style="774" customWidth="1"/>
    <col min="4371" max="4371" width="1.33203125" style="774" customWidth="1"/>
    <col min="4372" max="4372" width="7.77734375" style="774" customWidth="1"/>
    <col min="4373" max="4373" width="1.33203125" style="774" customWidth="1"/>
    <col min="4374" max="4374" width="0.77734375" style="774" customWidth="1"/>
    <col min="4375" max="4375" width="9.33203125" style="774" customWidth="1"/>
    <col min="4376" max="4376" width="1.33203125" style="774" customWidth="1"/>
    <col min="4377" max="4377" width="0.88671875" style="774" customWidth="1"/>
    <col min="4378" max="4378" width="9.5546875" style="774" bestFit="1" customWidth="1"/>
    <col min="4379" max="4380" width="0.6640625" style="774" customWidth="1"/>
    <col min="4381" max="4381" width="9.6640625" style="774" customWidth="1"/>
    <col min="4382" max="4382" width="1.109375" style="774" customWidth="1"/>
    <col min="4383" max="4383" width="8.5546875" style="774" customWidth="1"/>
    <col min="4384" max="4384" width="14.5546875" style="774" customWidth="1"/>
    <col min="4385" max="4385" width="10" style="774" customWidth="1"/>
    <col min="4386" max="4386" width="7.77734375" style="774" bestFit="1" customWidth="1"/>
    <col min="4387" max="4387" width="9.88671875" style="774" customWidth="1"/>
    <col min="4388" max="4604" width="8.88671875" style="774"/>
    <col min="4605" max="4605" width="38.44140625" style="774" customWidth="1"/>
    <col min="4606" max="4606" width="8.5546875" style="774" customWidth="1"/>
    <col min="4607" max="4607" width="1.33203125" style="774" customWidth="1"/>
    <col min="4608" max="4608" width="8.88671875" style="774" customWidth="1"/>
    <col min="4609" max="4609" width="1.33203125" style="774" customWidth="1"/>
    <col min="4610" max="4610" width="9.33203125" style="774" customWidth="1"/>
    <col min="4611" max="4611" width="1.33203125" style="774" customWidth="1"/>
    <col min="4612" max="4612" width="10" style="774" customWidth="1"/>
    <col min="4613" max="4613" width="1.33203125" style="774" customWidth="1"/>
    <col min="4614" max="4614" width="9.109375" style="774" customWidth="1"/>
    <col min="4615" max="4615" width="1.33203125" style="774" customWidth="1"/>
    <col min="4616" max="4616" width="11.33203125" style="774" customWidth="1"/>
    <col min="4617" max="4617" width="1.33203125" style="774" customWidth="1"/>
    <col min="4618" max="4618" width="9.109375" style="774" customWidth="1"/>
    <col min="4619" max="4619" width="1.6640625" style="774" customWidth="1"/>
    <col min="4620" max="4620" width="11" style="774" customWidth="1"/>
    <col min="4621" max="4621" width="1.33203125" style="774" customWidth="1"/>
    <col min="4622" max="4622" width="10.77734375" style="774" customWidth="1"/>
    <col min="4623" max="4623" width="1.33203125" style="774" customWidth="1"/>
    <col min="4624" max="4624" width="10" style="774" customWidth="1"/>
    <col min="4625" max="4625" width="1.33203125" style="774" customWidth="1"/>
    <col min="4626" max="4626" width="9.33203125" style="774" customWidth="1"/>
    <col min="4627" max="4627" width="1.33203125" style="774" customWidth="1"/>
    <col min="4628" max="4628" width="7.77734375" style="774" customWidth="1"/>
    <col min="4629" max="4629" width="1.33203125" style="774" customWidth="1"/>
    <col min="4630" max="4630" width="0.77734375" style="774" customWidth="1"/>
    <col min="4631" max="4631" width="9.33203125" style="774" customWidth="1"/>
    <col min="4632" max="4632" width="1.33203125" style="774" customWidth="1"/>
    <col min="4633" max="4633" width="0.88671875" style="774" customWidth="1"/>
    <col min="4634" max="4634" width="9.5546875" style="774" bestFit="1" customWidth="1"/>
    <col min="4635" max="4636" width="0.6640625" style="774" customWidth="1"/>
    <col min="4637" max="4637" width="9.6640625" style="774" customWidth="1"/>
    <col min="4638" max="4638" width="1.109375" style="774" customWidth="1"/>
    <col min="4639" max="4639" width="8.5546875" style="774" customWidth="1"/>
    <col min="4640" max="4640" width="14.5546875" style="774" customWidth="1"/>
    <col min="4641" max="4641" width="10" style="774" customWidth="1"/>
    <col min="4642" max="4642" width="7.77734375" style="774" bestFit="1" customWidth="1"/>
    <col min="4643" max="4643" width="9.88671875" style="774" customWidth="1"/>
    <col min="4644" max="4860" width="8.88671875" style="774"/>
    <col min="4861" max="4861" width="38.44140625" style="774" customWidth="1"/>
    <col min="4862" max="4862" width="8.5546875" style="774" customWidth="1"/>
    <col min="4863" max="4863" width="1.33203125" style="774" customWidth="1"/>
    <col min="4864" max="4864" width="8.88671875" style="774" customWidth="1"/>
    <col min="4865" max="4865" width="1.33203125" style="774" customWidth="1"/>
    <col min="4866" max="4866" width="9.33203125" style="774" customWidth="1"/>
    <col min="4867" max="4867" width="1.33203125" style="774" customWidth="1"/>
    <col min="4868" max="4868" width="10" style="774" customWidth="1"/>
    <col min="4869" max="4869" width="1.33203125" style="774" customWidth="1"/>
    <col min="4870" max="4870" width="9.109375" style="774" customWidth="1"/>
    <col min="4871" max="4871" width="1.33203125" style="774" customWidth="1"/>
    <col min="4872" max="4872" width="11.33203125" style="774" customWidth="1"/>
    <col min="4873" max="4873" width="1.33203125" style="774" customWidth="1"/>
    <col min="4874" max="4874" width="9.109375" style="774" customWidth="1"/>
    <col min="4875" max="4875" width="1.6640625" style="774" customWidth="1"/>
    <col min="4876" max="4876" width="11" style="774" customWidth="1"/>
    <col min="4877" max="4877" width="1.33203125" style="774" customWidth="1"/>
    <col min="4878" max="4878" width="10.77734375" style="774" customWidth="1"/>
    <col min="4879" max="4879" width="1.33203125" style="774" customWidth="1"/>
    <col min="4880" max="4880" width="10" style="774" customWidth="1"/>
    <col min="4881" max="4881" width="1.33203125" style="774" customWidth="1"/>
    <col min="4882" max="4882" width="9.33203125" style="774" customWidth="1"/>
    <col min="4883" max="4883" width="1.33203125" style="774" customWidth="1"/>
    <col min="4884" max="4884" width="7.77734375" style="774" customWidth="1"/>
    <col min="4885" max="4885" width="1.33203125" style="774" customWidth="1"/>
    <col min="4886" max="4886" width="0.77734375" style="774" customWidth="1"/>
    <col min="4887" max="4887" width="9.33203125" style="774" customWidth="1"/>
    <col min="4888" max="4888" width="1.33203125" style="774" customWidth="1"/>
    <col min="4889" max="4889" width="0.88671875" style="774" customWidth="1"/>
    <col min="4890" max="4890" width="9.5546875" style="774" bestFit="1" customWidth="1"/>
    <col min="4891" max="4892" width="0.6640625" style="774" customWidth="1"/>
    <col min="4893" max="4893" width="9.6640625" style="774" customWidth="1"/>
    <col min="4894" max="4894" width="1.109375" style="774" customWidth="1"/>
    <col min="4895" max="4895" width="8.5546875" style="774" customWidth="1"/>
    <col min="4896" max="4896" width="14.5546875" style="774" customWidth="1"/>
    <col min="4897" max="4897" width="10" style="774" customWidth="1"/>
    <col min="4898" max="4898" width="7.77734375" style="774" bestFit="1" customWidth="1"/>
    <col min="4899" max="4899" width="9.88671875" style="774" customWidth="1"/>
    <col min="4900" max="5116" width="8.88671875" style="774"/>
    <col min="5117" max="5117" width="38.44140625" style="774" customWidth="1"/>
    <col min="5118" max="5118" width="8.5546875" style="774" customWidth="1"/>
    <col min="5119" max="5119" width="1.33203125" style="774" customWidth="1"/>
    <col min="5120" max="5120" width="8.88671875" style="774" customWidth="1"/>
    <col min="5121" max="5121" width="1.33203125" style="774" customWidth="1"/>
    <col min="5122" max="5122" width="9.33203125" style="774" customWidth="1"/>
    <col min="5123" max="5123" width="1.33203125" style="774" customWidth="1"/>
    <col min="5124" max="5124" width="10" style="774" customWidth="1"/>
    <col min="5125" max="5125" width="1.33203125" style="774" customWidth="1"/>
    <col min="5126" max="5126" width="9.109375" style="774" customWidth="1"/>
    <col min="5127" max="5127" width="1.33203125" style="774" customWidth="1"/>
    <col min="5128" max="5128" width="11.33203125" style="774" customWidth="1"/>
    <col min="5129" max="5129" width="1.33203125" style="774" customWidth="1"/>
    <col min="5130" max="5130" width="9.109375" style="774" customWidth="1"/>
    <col min="5131" max="5131" width="1.6640625" style="774" customWidth="1"/>
    <col min="5132" max="5132" width="11" style="774" customWidth="1"/>
    <col min="5133" max="5133" width="1.33203125" style="774" customWidth="1"/>
    <col min="5134" max="5134" width="10.77734375" style="774" customWidth="1"/>
    <col min="5135" max="5135" width="1.33203125" style="774" customWidth="1"/>
    <col min="5136" max="5136" width="10" style="774" customWidth="1"/>
    <col min="5137" max="5137" width="1.33203125" style="774" customWidth="1"/>
    <col min="5138" max="5138" width="9.33203125" style="774" customWidth="1"/>
    <col min="5139" max="5139" width="1.33203125" style="774" customWidth="1"/>
    <col min="5140" max="5140" width="7.77734375" style="774" customWidth="1"/>
    <col min="5141" max="5141" width="1.33203125" style="774" customWidth="1"/>
    <col min="5142" max="5142" width="0.77734375" style="774" customWidth="1"/>
    <col min="5143" max="5143" width="9.33203125" style="774" customWidth="1"/>
    <col min="5144" max="5144" width="1.33203125" style="774" customWidth="1"/>
    <col min="5145" max="5145" width="0.88671875" style="774" customWidth="1"/>
    <col min="5146" max="5146" width="9.5546875" style="774" bestFit="1" customWidth="1"/>
    <col min="5147" max="5148" width="0.6640625" style="774" customWidth="1"/>
    <col min="5149" max="5149" width="9.6640625" style="774" customWidth="1"/>
    <col min="5150" max="5150" width="1.109375" style="774" customWidth="1"/>
    <col min="5151" max="5151" width="8.5546875" style="774" customWidth="1"/>
    <col min="5152" max="5152" width="14.5546875" style="774" customWidth="1"/>
    <col min="5153" max="5153" width="10" style="774" customWidth="1"/>
    <col min="5154" max="5154" width="7.77734375" style="774" bestFit="1" customWidth="1"/>
    <col min="5155" max="5155" width="9.88671875" style="774" customWidth="1"/>
    <col min="5156" max="5372" width="8.88671875" style="774"/>
    <col min="5373" max="5373" width="38.44140625" style="774" customWidth="1"/>
    <col min="5374" max="5374" width="8.5546875" style="774" customWidth="1"/>
    <col min="5375" max="5375" width="1.33203125" style="774" customWidth="1"/>
    <col min="5376" max="5376" width="8.88671875" style="774" customWidth="1"/>
    <col min="5377" max="5377" width="1.33203125" style="774" customWidth="1"/>
    <col min="5378" max="5378" width="9.33203125" style="774" customWidth="1"/>
    <col min="5379" max="5379" width="1.33203125" style="774" customWidth="1"/>
    <col min="5380" max="5380" width="10" style="774" customWidth="1"/>
    <col min="5381" max="5381" width="1.33203125" style="774" customWidth="1"/>
    <col min="5382" max="5382" width="9.109375" style="774" customWidth="1"/>
    <col min="5383" max="5383" width="1.33203125" style="774" customWidth="1"/>
    <col min="5384" max="5384" width="11.33203125" style="774" customWidth="1"/>
    <col min="5385" max="5385" width="1.33203125" style="774" customWidth="1"/>
    <col min="5386" max="5386" width="9.109375" style="774" customWidth="1"/>
    <col min="5387" max="5387" width="1.6640625" style="774" customWidth="1"/>
    <col min="5388" max="5388" width="11" style="774" customWidth="1"/>
    <col min="5389" max="5389" width="1.33203125" style="774" customWidth="1"/>
    <col min="5390" max="5390" width="10.77734375" style="774" customWidth="1"/>
    <col min="5391" max="5391" width="1.33203125" style="774" customWidth="1"/>
    <col min="5392" max="5392" width="10" style="774" customWidth="1"/>
    <col min="5393" max="5393" width="1.33203125" style="774" customWidth="1"/>
    <col min="5394" max="5394" width="9.33203125" style="774" customWidth="1"/>
    <col min="5395" max="5395" width="1.33203125" style="774" customWidth="1"/>
    <col min="5396" max="5396" width="7.77734375" style="774" customWidth="1"/>
    <col min="5397" max="5397" width="1.33203125" style="774" customWidth="1"/>
    <col min="5398" max="5398" width="0.77734375" style="774" customWidth="1"/>
    <col min="5399" max="5399" width="9.33203125" style="774" customWidth="1"/>
    <col min="5400" max="5400" width="1.33203125" style="774" customWidth="1"/>
    <col min="5401" max="5401" width="0.88671875" style="774" customWidth="1"/>
    <col min="5402" max="5402" width="9.5546875" style="774" bestFit="1" customWidth="1"/>
    <col min="5403" max="5404" width="0.6640625" style="774" customWidth="1"/>
    <col min="5405" max="5405" width="9.6640625" style="774" customWidth="1"/>
    <col min="5406" max="5406" width="1.109375" style="774" customWidth="1"/>
    <col min="5407" max="5407" width="8.5546875" style="774" customWidth="1"/>
    <col min="5408" max="5408" width="14.5546875" style="774" customWidth="1"/>
    <col min="5409" max="5409" width="10" style="774" customWidth="1"/>
    <col min="5410" max="5410" width="7.77734375" style="774" bestFit="1" customWidth="1"/>
    <col min="5411" max="5411" width="9.88671875" style="774" customWidth="1"/>
    <col min="5412" max="5628" width="8.88671875" style="774"/>
    <col min="5629" max="5629" width="38.44140625" style="774" customWidth="1"/>
    <col min="5630" max="5630" width="8.5546875" style="774" customWidth="1"/>
    <col min="5631" max="5631" width="1.33203125" style="774" customWidth="1"/>
    <col min="5632" max="5632" width="8.88671875" style="774" customWidth="1"/>
    <col min="5633" max="5633" width="1.33203125" style="774" customWidth="1"/>
    <col min="5634" max="5634" width="9.33203125" style="774" customWidth="1"/>
    <col min="5635" max="5635" width="1.33203125" style="774" customWidth="1"/>
    <col min="5636" max="5636" width="10" style="774" customWidth="1"/>
    <col min="5637" max="5637" width="1.33203125" style="774" customWidth="1"/>
    <col min="5638" max="5638" width="9.109375" style="774" customWidth="1"/>
    <col min="5639" max="5639" width="1.33203125" style="774" customWidth="1"/>
    <col min="5640" max="5640" width="11.33203125" style="774" customWidth="1"/>
    <col min="5641" max="5641" width="1.33203125" style="774" customWidth="1"/>
    <col min="5642" max="5642" width="9.109375" style="774" customWidth="1"/>
    <col min="5643" max="5643" width="1.6640625" style="774" customWidth="1"/>
    <col min="5644" max="5644" width="11" style="774" customWidth="1"/>
    <col min="5645" max="5645" width="1.33203125" style="774" customWidth="1"/>
    <col min="5646" max="5646" width="10.77734375" style="774" customWidth="1"/>
    <col min="5647" max="5647" width="1.33203125" style="774" customWidth="1"/>
    <col min="5648" max="5648" width="10" style="774" customWidth="1"/>
    <col min="5649" max="5649" width="1.33203125" style="774" customWidth="1"/>
    <col min="5650" max="5650" width="9.33203125" style="774" customWidth="1"/>
    <col min="5651" max="5651" width="1.33203125" style="774" customWidth="1"/>
    <col min="5652" max="5652" width="7.77734375" style="774" customWidth="1"/>
    <col min="5653" max="5653" width="1.33203125" style="774" customWidth="1"/>
    <col min="5654" max="5654" width="0.77734375" style="774" customWidth="1"/>
    <col min="5655" max="5655" width="9.33203125" style="774" customWidth="1"/>
    <col min="5656" max="5656" width="1.33203125" style="774" customWidth="1"/>
    <col min="5657" max="5657" width="0.88671875" style="774" customWidth="1"/>
    <col min="5658" max="5658" width="9.5546875" style="774" bestFit="1" customWidth="1"/>
    <col min="5659" max="5660" width="0.6640625" style="774" customWidth="1"/>
    <col min="5661" max="5661" width="9.6640625" style="774" customWidth="1"/>
    <col min="5662" max="5662" width="1.109375" style="774" customWidth="1"/>
    <col min="5663" max="5663" width="8.5546875" style="774" customWidth="1"/>
    <col min="5664" max="5664" width="14.5546875" style="774" customWidth="1"/>
    <col min="5665" max="5665" width="10" style="774" customWidth="1"/>
    <col min="5666" max="5666" width="7.77734375" style="774" bestFit="1" customWidth="1"/>
    <col min="5667" max="5667" width="9.88671875" style="774" customWidth="1"/>
    <col min="5668" max="5884" width="8.88671875" style="774"/>
    <col min="5885" max="5885" width="38.44140625" style="774" customWidth="1"/>
    <col min="5886" max="5886" width="8.5546875" style="774" customWidth="1"/>
    <col min="5887" max="5887" width="1.33203125" style="774" customWidth="1"/>
    <col min="5888" max="5888" width="8.88671875" style="774" customWidth="1"/>
    <col min="5889" max="5889" width="1.33203125" style="774" customWidth="1"/>
    <col min="5890" max="5890" width="9.33203125" style="774" customWidth="1"/>
    <col min="5891" max="5891" width="1.33203125" style="774" customWidth="1"/>
    <col min="5892" max="5892" width="10" style="774" customWidth="1"/>
    <col min="5893" max="5893" width="1.33203125" style="774" customWidth="1"/>
    <col min="5894" max="5894" width="9.109375" style="774" customWidth="1"/>
    <col min="5895" max="5895" width="1.33203125" style="774" customWidth="1"/>
    <col min="5896" max="5896" width="11.33203125" style="774" customWidth="1"/>
    <col min="5897" max="5897" width="1.33203125" style="774" customWidth="1"/>
    <col min="5898" max="5898" width="9.109375" style="774" customWidth="1"/>
    <col min="5899" max="5899" width="1.6640625" style="774" customWidth="1"/>
    <col min="5900" max="5900" width="11" style="774" customWidth="1"/>
    <col min="5901" max="5901" width="1.33203125" style="774" customWidth="1"/>
    <col min="5902" max="5902" width="10.77734375" style="774" customWidth="1"/>
    <col min="5903" max="5903" width="1.33203125" style="774" customWidth="1"/>
    <col min="5904" max="5904" width="10" style="774" customWidth="1"/>
    <col min="5905" max="5905" width="1.33203125" style="774" customWidth="1"/>
    <col min="5906" max="5906" width="9.33203125" style="774" customWidth="1"/>
    <col min="5907" max="5907" width="1.33203125" style="774" customWidth="1"/>
    <col min="5908" max="5908" width="7.77734375" style="774" customWidth="1"/>
    <col min="5909" max="5909" width="1.33203125" style="774" customWidth="1"/>
    <col min="5910" max="5910" width="0.77734375" style="774" customWidth="1"/>
    <col min="5911" max="5911" width="9.33203125" style="774" customWidth="1"/>
    <col min="5912" max="5912" width="1.33203125" style="774" customWidth="1"/>
    <col min="5913" max="5913" width="0.88671875" style="774" customWidth="1"/>
    <col min="5914" max="5914" width="9.5546875" style="774" bestFit="1" customWidth="1"/>
    <col min="5915" max="5916" width="0.6640625" style="774" customWidth="1"/>
    <col min="5917" max="5917" width="9.6640625" style="774" customWidth="1"/>
    <col min="5918" max="5918" width="1.109375" style="774" customWidth="1"/>
    <col min="5919" max="5919" width="8.5546875" style="774" customWidth="1"/>
    <col min="5920" max="5920" width="14.5546875" style="774" customWidth="1"/>
    <col min="5921" max="5921" width="10" style="774" customWidth="1"/>
    <col min="5922" max="5922" width="7.77734375" style="774" bestFit="1" customWidth="1"/>
    <col min="5923" max="5923" width="9.88671875" style="774" customWidth="1"/>
    <col min="5924" max="6140" width="8.88671875" style="774"/>
    <col min="6141" max="6141" width="38.44140625" style="774" customWidth="1"/>
    <col min="6142" max="6142" width="8.5546875" style="774" customWidth="1"/>
    <col min="6143" max="6143" width="1.33203125" style="774" customWidth="1"/>
    <col min="6144" max="6144" width="8.88671875" style="774" customWidth="1"/>
    <col min="6145" max="6145" width="1.33203125" style="774" customWidth="1"/>
    <col min="6146" max="6146" width="9.33203125" style="774" customWidth="1"/>
    <col min="6147" max="6147" width="1.33203125" style="774" customWidth="1"/>
    <col min="6148" max="6148" width="10" style="774" customWidth="1"/>
    <col min="6149" max="6149" width="1.33203125" style="774" customWidth="1"/>
    <col min="6150" max="6150" width="9.109375" style="774" customWidth="1"/>
    <col min="6151" max="6151" width="1.33203125" style="774" customWidth="1"/>
    <col min="6152" max="6152" width="11.33203125" style="774" customWidth="1"/>
    <col min="6153" max="6153" width="1.33203125" style="774" customWidth="1"/>
    <col min="6154" max="6154" width="9.109375" style="774" customWidth="1"/>
    <col min="6155" max="6155" width="1.6640625" style="774" customWidth="1"/>
    <col min="6156" max="6156" width="11" style="774" customWidth="1"/>
    <col min="6157" max="6157" width="1.33203125" style="774" customWidth="1"/>
    <col min="6158" max="6158" width="10.77734375" style="774" customWidth="1"/>
    <col min="6159" max="6159" width="1.33203125" style="774" customWidth="1"/>
    <col min="6160" max="6160" width="10" style="774" customWidth="1"/>
    <col min="6161" max="6161" width="1.33203125" style="774" customWidth="1"/>
    <col min="6162" max="6162" width="9.33203125" style="774" customWidth="1"/>
    <col min="6163" max="6163" width="1.33203125" style="774" customWidth="1"/>
    <col min="6164" max="6164" width="7.77734375" style="774" customWidth="1"/>
    <col min="6165" max="6165" width="1.33203125" style="774" customWidth="1"/>
    <col min="6166" max="6166" width="0.77734375" style="774" customWidth="1"/>
    <col min="6167" max="6167" width="9.33203125" style="774" customWidth="1"/>
    <col min="6168" max="6168" width="1.33203125" style="774" customWidth="1"/>
    <col min="6169" max="6169" width="0.88671875" style="774" customWidth="1"/>
    <col min="6170" max="6170" width="9.5546875" style="774" bestFit="1" customWidth="1"/>
    <col min="6171" max="6172" width="0.6640625" style="774" customWidth="1"/>
    <col min="6173" max="6173" width="9.6640625" style="774" customWidth="1"/>
    <col min="6174" max="6174" width="1.109375" style="774" customWidth="1"/>
    <col min="6175" max="6175" width="8.5546875" style="774" customWidth="1"/>
    <col min="6176" max="6176" width="14.5546875" style="774" customWidth="1"/>
    <col min="6177" max="6177" width="10" style="774" customWidth="1"/>
    <col min="6178" max="6178" width="7.77734375" style="774" bestFit="1" customWidth="1"/>
    <col min="6179" max="6179" width="9.88671875" style="774" customWidth="1"/>
    <col min="6180" max="6396" width="8.88671875" style="774"/>
    <col min="6397" max="6397" width="38.44140625" style="774" customWidth="1"/>
    <col min="6398" max="6398" width="8.5546875" style="774" customWidth="1"/>
    <col min="6399" max="6399" width="1.33203125" style="774" customWidth="1"/>
    <col min="6400" max="6400" width="8.88671875" style="774" customWidth="1"/>
    <col min="6401" max="6401" width="1.33203125" style="774" customWidth="1"/>
    <col min="6402" max="6402" width="9.33203125" style="774" customWidth="1"/>
    <col min="6403" max="6403" width="1.33203125" style="774" customWidth="1"/>
    <col min="6404" max="6404" width="10" style="774" customWidth="1"/>
    <col min="6405" max="6405" width="1.33203125" style="774" customWidth="1"/>
    <col min="6406" max="6406" width="9.109375" style="774" customWidth="1"/>
    <col min="6407" max="6407" width="1.33203125" style="774" customWidth="1"/>
    <col min="6408" max="6408" width="11.33203125" style="774" customWidth="1"/>
    <col min="6409" max="6409" width="1.33203125" style="774" customWidth="1"/>
    <col min="6410" max="6410" width="9.109375" style="774" customWidth="1"/>
    <col min="6411" max="6411" width="1.6640625" style="774" customWidth="1"/>
    <col min="6412" max="6412" width="11" style="774" customWidth="1"/>
    <col min="6413" max="6413" width="1.33203125" style="774" customWidth="1"/>
    <col min="6414" max="6414" width="10.77734375" style="774" customWidth="1"/>
    <col min="6415" max="6415" width="1.33203125" style="774" customWidth="1"/>
    <col min="6416" max="6416" width="10" style="774" customWidth="1"/>
    <col min="6417" max="6417" width="1.33203125" style="774" customWidth="1"/>
    <col min="6418" max="6418" width="9.33203125" style="774" customWidth="1"/>
    <col min="6419" max="6419" width="1.33203125" style="774" customWidth="1"/>
    <col min="6420" max="6420" width="7.77734375" style="774" customWidth="1"/>
    <col min="6421" max="6421" width="1.33203125" style="774" customWidth="1"/>
    <col min="6422" max="6422" width="0.77734375" style="774" customWidth="1"/>
    <col min="6423" max="6423" width="9.33203125" style="774" customWidth="1"/>
    <col min="6424" max="6424" width="1.33203125" style="774" customWidth="1"/>
    <col min="6425" max="6425" width="0.88671875" style="774" customWidth="1"/>
    <col min="6426" max="6426" width="9.5546875" style="774" bestFit="1" customWidth="1"/>
    <col min="6427" max="6428" width="0.6640625" style="774" customWidth="1"/>
    <col min="6429" max="6429" width="9.6640625" style="774" customWidth="1"/>
    <col min="6430" max="6430" width="1.109375" style="774" customWidth="1"/>
    <col min="6431" max="6431" width="8.5546875" style="774" customWidth="1"/>
    <col min="6432" max="6432" width="14.5546875" style="774" customWidth="1"/>
    <col min="6433" max="6433" width="10" style="774" customWidth="1"/>
    <col min="6434" max="6434" width="7.77734375" style="774" bestFit="1" customWidth="1"/>
    <col min="6435" max="6435" width="9.88671875" style="774" customWidth="1"/>
    <col min="6436" max="6652" width="8.88671875" style="774"/>
    <col min="6653" max="6653" width="38.44140625" style="774" customWidth="1"/>
    <col min="6654" max="6654" width="8.5546875" style="774" customWidth="1"/>
    <col min="6655" max="6655" width="1.33203125" style="774" customWidth="1"/>
    <col min="6656" max="6656" width="8.88671875" style="774" customWidth="1"/>
    <col min="6657" max="6657" width="1.33203125" style="774" customWidth="1"/>
    <col min="6658" max="6658" width="9.33203125" style="774" customWidth="1"/>
    <col min="6659" max="6659" width="1.33203125" style="774" customWidth="1"/>
    <col min="6660" max="6660" width="10" style="774" customWidth="1"/>
    <col min="6661" max="6661" width="1.33203125" style="774" customWidth="1"/>
    <col min="6662" max="6662" width="9.109375" style="774" customWidth="1"/>
    <col min="6663" max="6663" width="1.33203125" style="774" customWidth="1"/>
    <col min="6664" max="6664" width="11.33203125" style="774" customWidth="1"/>
    <col min="6665" max="6665" width="1.33203125" style="774" customWidth="1"/>
    <col min="6666" max="6666" width="9.109375" style="774" customWidth="1"/>
    <col min="6667" max="6667" width="1.6640625" style="774" customWidth="1"/>
    <col min="6668" max="6668" width="11" style="774" customWidth="1"/>
    <col min="6669" max="6669" width="1.33203125" style="774" customWidth="1"/>
    <col min="6670" max="6670" width="10.77734375" style="774" customWidth="1"/>
    <col min="6671" max="6671" width="1.33203125" style="774" customWidth="1"/>
    <col min="6672" max="6672" width="10" style="774" customWidth="1"/>
    <col min="6673" max="6673" width="1.33203125" style="774" customWidth="1"/>
    <col min="6674" max="6674" width="9.33203125" style="774" customWidth="1"/>
    <col min="6675" max="6675" width="1.33203125" style="774" customWidth="1"/>
    <col min="6676" max="6676" width="7.77734375" style="774" customWidth="1"/>
    <col min="6677" max="6677" width="1.33203125" style="774" customWidth="1"/>
    <col min="6678" max="6678" width="0.77734375" style="774" customWidth="1"/>
    <col min="6679" max="6679" width="9.33203125" style="774" customWidth="1"/>
    <col min="6680" max="6680" width="1.33203125" style="774" customWidth="1"/>
    <col min="6681" max="6681" width="0.88671875" style="774" customWidth="1"/>
    <col min="6682" max="6682" width="9.5546875" style="774" bestFit="1" customWidth="1"/>
    <col min="6683" max="6684" width="0.6640625" style="774" customWidth="1"/>
    <col min="6685" max="6685" width="9.6640625" style="774" customWidth="1"/>
    <col min="6686" max="6686" width="1.109375" style="774" customWidth="1"/>
    <col min="6687" max="6687" width="8.5546875" style="774" customWidth="1"/>
    <col min="6688" max="6688" width="14.5546875" style="774" customWidth="1"/>
    <col min="6689" max="6689" width="10" style="774" customWidth="1"/>
    <col min="6690" max="6690" width="7.77734375" style="774" bestFit="1" customWidth="1"/>
    <col min="6691" max="6691" width="9.88671875" style="774" customWidth="1"/>
    <col min="6692" max="6908" width="8.88671875" style="774"/>
    <col min="6909" max="6909" width="38.44140625" style="774" customWidth="1"/>
    <col min="6910" max="6910" width="8.5546875" style="774" customWidth="1"/>
    <col min="6911" max="6911" width="1.33203125" style="774" customWidth="1"/>
    <col min="6912" max="6912" width="8.88671875" style="774" customWidth="1"/>
    <col min="6913" max="6913" width="1.33203125" style="774" customWidth="1"/>
    <col min="6914" max="6914" width="9.33203125" style="774" customWidth="1"/>
    <col min="6915" max="6915" width="1.33203125" style="774" customWidth="1"/>
    <col min="6916" max="6916" width="10" style="774" customWidth="1"/>
    <col min="6917" max="6917" width="1.33203125" style="774" customWidth="1"/>
    <col min="6918" max="6918" width="9.109375" style="774" customWidth="1"/>
    <col min="6919" max="6919" width="1.33203125" style="774" customWidth="1"/>
    <col min="6920" max="6920" width="11.33203125" style="774" customWidth="1"/>
    <col min="6921" max="6921" width="1.33203125" style="774" customWidth="1"/>
    <col min="6922" max="6922" width="9.109375" style="774" customWidth="1"/>
    <col min="6923" max="6923" width="1.6640625" style="774" customWidth="1"/>
    <col min="6924" max="6924" width="11" style="774" customWidth="1"/>
    <col min="6925" max="6925" width="1.33203125" style="774" customWidth="1"/>
    <col min="6926" max="6926" width="10.77734375" style="774" customWidth="1"/>
    <col min="6927" max="6927" width="1.33203125" style="774" customWidth="1"/>
    <col min="6928" max="6928" width="10" style="774" customWidth="1"/>
    <col min="6929" max="6929" width="1.33203125" style="774" customWidth="1"/>
    <col min="6930" max="6930" width="9.33203125" style="774" customWidth="1"/>
    <col min="6931" max="6931" width="1.33203125" style="774" customWidth="1"/>
    <col min="6932" max="6932" width="7.77734375" style="774" customWidth="1"/>
    <col min="6933" max="6933" width="1.33203125" style="774" customWidth="1"/>
    <col min="6934" max="6934" width="0.77734375" style="774" customWidth="1"/>
    <col min="6935" max="6935" width="9.33203125" style="774" customWidth="1"/>
    <col min="6936" max="6936" width="1.33203125" style="774" customWidth="1"/>
    <col min="6937" max="6937" width="0.88671875" style="774" customWidth="1"/>
    <col min="6938" max="6938" width="9.5546875" style="774" bestFit="1" customWidth="1"/>
    <col min="6939" max="6940" width="0.6640625" style="774" customWidth="1"/>
    <col min="6941" max="6941" width="9.6640625" style="774" customWidth="1"/>
    <col min="6942" max="6942" width="1.109375" style="774" customWidth="1"/>
    <col min="6943" max="6943" width="8.5546875" style="774" customWidth="1"/>
    <col min="6944" max="6944" width="14.5546875" style="774" customWidth="1"/>
    <col min="6945" max="6945" width="10" style="774" customWidth="1"/>
    <col min="6946" max="6946" width="7.77734375" style="774" bestFit="1" customWidth="1"/>
    <col min="6947" max="6947" width="9.88671875" style="774" customWidth="1"/>
    <col min="6948" max="7164" width="8.88671875" style="774"/>
    <col min="7165" max="7165" width="38.44140625" style="774" customWidth="1"/>
    <col min="7166" max="7166" width="8.5546875" style="774" customWidth="1"/>
    <col min="7167" max="7167" width="1.33203125" style="774" customWidth="1"/>
    <col min="7168" max="7168" width="8.88671875" style="774" customWidth="1"/>
    <col min="7169" max="7169" width="1.33203125" style="774" customWidth="1"/>
    <col min="7170" max="7170" width="9.33203125" style="774" customWidth="1"/>
    <col min="7171" max="7171" width="1.33203125" style="774" customWidth="1"/>
    <col min="7172" max="7172" width="10" style="774" customWidth="1"/>
    <col min="7173" max="7173" width="1.33203125" style="774" customWidth="1"/>
    <col min="7174" max="7174" width="9.109375" style="774" customWidth="1"/>
    <col min="7175" max="7175" width="1.33203125" style="774" customWidth="1"/>
    <col min="7176" max="7176" width="11.33203125" style="774" customWidth="1"/>
    <col min="7177" max="7177" width="1.33203125" style="774" customWidth="1"/>
    <col min="7178" max="7178" width="9.109375" style="774" customWidth="1"/>
    <col min="7179" max="7179" width="1.6640625" style="774" customWidth="1"/>
    <col min="7180" max="7180" width="11" style="774" customWidth="1"/>
    <col min="7181" max="7181" width="1.33203125" style="774" customWidth="1"/>
    <col min="7182" max="7182" width="10.77734375" style="774" customWidth="1"/>
    <col min="7183" max="7183" width="1.33203125" style="774" customWidth="1"/>
    <col min="7184" max="7184" width="10" style="774" customWidth="1"/>
    <col min="7185" max="7185" width="1.33203125" style="774" customWidth="1"/>
    <col min="7186" max="7186" width="9.33203125" style="774" customWidth="1"/>
    <col min="7187" max="7187" width="1.33203125" style="774" customWidth="1"/>
    <col min="7188" max="7188" width="7.77734375" style="774" customWidth="1"/>
    <col min="7189" max="7189" width="1.33203125" style="774" customWidth="1"/>
    <col min="7190" max="7190" width="0.77734375" style="774" customWidth="1"/>
    <col min="7191" max="7191" width="9.33203125" style="774" customWidth="1"/>
    <col min="7192" max="7192" width="1.33203125" style="774" customWidth="1"/>
    <col min="7193" max="7193" width="0.88671875" style="774" customWidth="1"/>
    <col min="7194" max="7194" width="9.5546875" style="774" bestFit="1" customWidth="1"/>
    <col min="7195" max="7196" width="0.6640625" style="774" customWidth="1"/>
    <col min="7197" max="7197" width="9.6640625" style="774" customWidth="1"/>
    <col min="7198" max="7198" width="1.109375" style="774" customWidth="1"/>
    <col min="7199" max="7199" width="8.5546875" style="774" customWidth="1"/>
    <col min="7200" max="7200" width="14.5546875" style="774" customWidth="1"/>
    <col min="7201" max="7201" width="10" style="774" customWidth="1"/>
    <col min="7202" max="7202" width="7.77734375" style="774" bestFit="1" customWidth="1"/>
    <col min="7203" max="7203" width="9.88671875" style="774" customWidth="1"/>
    <col min="7204" max="7420" width="8.88671875" style="774"/>
    <col min="7421" max="7421" width="38.44140625" style="774" customWidth="1"/>
    <col min="7422" max="7422" width="8.5546875" style="774" customWidth="1"/>
    <col min="7423" max="7423" width="1.33203125" style="774" customWidth="1"/>
    <col min="7424" max="7424" width="8.88671875" style="774" customWidth="1"/>
    <col min="7425" max="7425" width="1.33203125" style="774" customWidth="1"/>
    <col min="7426" max="7426" width="9.33203125" style="774" customWidth="1"/>
    <col min="7427" max="7427" width="1.33203125" style="774" customWidth="1"/>
    <col min="7428" max="7428" width="10" style="774" customWidth="1"/>
    <col min="7429" max="7429" width="1.33203125" style="774" customWidth="1"/>
    <col min="7430" max="7430" width="9.109375" style="774" customWidth="1"/>
    <col min="7431" max="7431" width="1.33203125" style="774" customWidth="1"/>
    <col min="7432" max="7432" width="11.33203125" style="774" customWidth="1"/>
    <col min="7433" max="7433" width="1.33203125" style="774" customWidth="1"/>
    <col min="7434" max="7434" width="9.109375" style="774" customWidth="1"/>
    <col min="7435" max="7435" width="1.6640625" style="774" customWidth="1"/>
    <col min="7436" max="7436" width="11" style="774" customWidth="1"/>
    <col min="7437" max="7437" width="1.33203125" style="774" customWidth="1"/>
    <col min="7438" max="7438" width="10.77734375" style="774" customWidth="1"/>
    <col min="7439" max="7439" width="1.33203125" style="774" customWidth="1"/>
    <col min="7440" max="7440" width="10" style="774" customWidth="1"/>
    <col min="7441" max="7441" width="1.33203125" style="774" customWidth="1"/>
    <col min="7442" max="7442" width="9.33203125" style="774" customWidth="1"/>
    <col min="7443" max="7443" width="1.33203125" style="774" customWidth="1"/>
    <col min="7444" max="7444" width="7.77734375" style="774" customWidth="1"/>
    <col min="7445" max="7445" width="1.33203125" style="774" customWidth="1"/>
    <col min="7446" max="7446" width="0.77734375" style="774" customWidth="1"/>
    <col min="7447" max="7447" width="9.33203125" style="774" customWidth="1"/>
    <col min="7448" max="7448" width="1.33203125" style="774" customWidth="1"/>
    <col min="7449" max="7449" width="0.88671875" style="774" customWidth="1"/>
    <col min="7450" max="7450" width="9.5546875" style="774" bestFit="1" customWidth="1"/>
    <col min="7451" max="7452" width="0.6640625" style="774" customWidth="1"/>
    <col min="7453" max="7453" width="9.6640625" style="774" customWidth="1"/>
    <col min="7454" max="7454" width="1.109375" style="774" customWidth="1"/>
    <col min="7455" max="7455" width="8.5546875" style="774" customWidth="1"/>
    <col min="7456" max="7456" width="14.5546875" style="774" customWidth="1"/>
    <col min="7457" max="7457" width="10" style="774" customWidth="1"/>
    <col min="7458" max="7458" width="7.77734375" style="774" bestFit="1" customWidth="1"/>
    <col min="7459" max="7459" width="9.88671875" style="774" customWidth="1"/>
    <col min="7460" max="7676" width="8.88671875" style="774"/>
    <col min="7677" max="7677" width="38.44140625" style="774" customWidth="1"/>
    <col min="7678" max="7678" width="8.5546875" style="774" customWidth="1"/>
    <col min="7679" max="7679" width="1.33203125" style="774" customWidth="1"/>
    <col min="7680" max="7680" width="8.88671875" style="774" customWidth="1"/>
    <col min="7681" max="7681" width="1.33203125" style="774" customWidth="1"/>
    <col min="7682" max="7682" width="9.33203125" style="774" customWidth="1"/>
    <col min="7683" max="7683" width="1.33203125" style="774" customWidth="1"/>
    <col min="7684" max="7684" width="10" style="774" customWidth="1"/>
    <col min="7685" max="7685" width="1.33203125" style="774" customWidth="1"/>
    <col min="7686" max="7686" width="9.109375" style="774" customWidth="1"/>
    <col min="7687" max="7687" width="1.33203125" style="774" customWidth="1"/>
    <col min="7688" max="7688" width="11.33203125" style="774" customWidth="1"/>
    <col min="7689" max="7689" width="1.33203125" style="774" customWidth="1"/>
    <col min="7690" max="7690" width="9.109375" style="774" customWidth="1"/>
    <col min="7691" max="7691" width="1.6640625" style="774" customWidth="1"/>
    <col min="7692" max="7692" width="11" style="774" customWidth="1"/>
    <col min="7693" max="7693" width="1.33203125" style="774" customWidth="1"/>
    <col min="7694" max="7694" width="10.77734375" style="774" customWidth="1"/>
    <col min="7695" max="7695" width="1.33203125" style="774" customWidth="1"/>
    <col min="7696" max="7696" width="10" style="774" customWidth="1"/>
    <col min="7697" max="7697" width="1.33203125" style="774" customWidth="1"/>
    <col min="7698" max="7698" width="9.33203125" style="774" customWidth="1"/>
    <col min="7699" max="7699" width="1.33203125" style="774" customWidth="1"/>
    <col min="7700" max="7700" width="7.77734375" style="774" customWidth="1"/>
    <col min="7701" max="7701" width="1.33203125" style="774" customWidth="1"/>
    <col min="7702" max="7702" width="0.77734375" style="774" customWidth="1"/>
    <col min="7703" max="7703" width="9.33203125" style="774" customWidth="1"/>
    <col min="7704" max="7704" width="1.33203125" style="774" customWidth="1"/>
    <col min="7705" max="7705" width="0.88671875" style="774" customWidth="1"/>
    <col min="7706" max="7706" width="9.5546875" style="774" bestFit="1" customWidth="1"/>
    <col min="7707" max="7708" width="0.6640625" style="774" customWidth="1"/>
    <col min="7709" max="7709" width="9.6640625" style="774" customWidth="1"/>
    <col min="7710" max="7710" width="1.109375" style="774" customWidth="1"/>
    <col min="7711" max="7711" width="8.5546875" style="774" customWidth="1"/>
    <col min="7712" max="7712" width="14.5546875" style="774" customWidth="1"/>
    <col min="7713" max="7713" width="10" style="774" customWidth="1"/>
    <col min="7714" max="7714" width="7.77734375" style="774" bestFit="1" customWidth="1"/>
    <col min="7715" max="7715" width="9.88671875" style="774" customWidth="1"/>
    <col min="7716" max="7932" width="8.88671875" style="774"/>
    <col min="7933" max="7933" width="38.44140625" style="774" customWidth="1"/>
    <col min="7934" max="7934" width="8.5546875" style="774" customWidth="1"/>
    <col min="7935" max="7935" width="1.33203125" style="774" customWidth="1"/>
    <col min="7936" max="7936" width="8.88671875" style="774" customWidth="1"/>
    <col min="7937" max="7937" width="1.33203125" style="774" customWidth="1"/>
    <col min="7938" max="7938" width="9.33203125" style="774" customWidth="1"/>
    <col min="7939" max="7939" width="1.33203125" style="774" customWidth="1"/>
    <col min="7940" max="7940" width="10" style="774" customWidth="1"/>
    <col min="7941" max="7941" width="1.33203125" style="774" customWidth="1"/>
    <col min="7942" max="7942" width="9.109375" style="774" customWidth="1"/>
    <col min="7943" max="7943" width="1.33203125" style="774" customWidth="1"/>
    <col min="7944" max="7944" width="11.33203125" style="774" customWidth="1"/>
    <col min="7945" max="7945" width="1.33203125" style="774" customWidth="1"/>
    <col min="7946" max="7946" width="9.109375" style="774" customWidth="1"/>
    <col min="7947" max="7947" width="1.6640625" style="774" customWidth="1"/>
    <col min="7948" max="7948" width="11" style="774" customWidth="1"/>
    <col min="7949" max="7949" width="1.33203125" style="774" customWidth="1"/>
    <col min="7950" max="7950" width="10.77734375" style="774" customWidth="1"/>
    <col min="7951" max="7951" width="1.33203125" style="774" customWidth="1"/>
    <col min="7952" max="7952" width="10" style="774" customWidth="1"/>
    <col min="7953" max="7953" width="1.33203125" style="774" customWidth="1"/>
    <col min="7954" max="7954" width="9.33203125" style="774" customWidth="1"/>
    <col min="7955" max="7955" width="1.33203125" style="774" customWidth="1"/>
    <col min="7956" max="7956" width="7.77734375" style="774" customWidth="1"/>
    <col min="7957" max="7957" width="1.33203125" style="774" customWidth="1"/>
    <col min="7958" max="7958" width="0.77734375" style="774" customWidth="1"/>
    <col min="7959" max="7959" width="9.33203125" style="774" customWidth="1"/>
    <col min="7960" max="7960" width="1.33203125" style="774" customWidth="1"/>
    <col min="7961" max="7961" width="0.88671875" style="774" customWidth="1"/>
    <col min="7962" max="7962" width="9.5546875" style="774" bestFit="1" customWidth="1"/>
    <col min="7963" max="7964" width="0.6640625" style="774" customWidth="1"/>
    <col min="7965" max="7965" width="9.6640625" style="774" customWidth="1"/>
    <col min="7966" max="7966" width="1.109375" style="774" customWidth="1"/>
    <col min="7967" max="7967" width="8.5546875" style="774" customWidth="1"/>
    <col min="7968" max="7968" width="14.5546875" style="774" customWidth="1"/>
    <col min="7969" max="7969" width="10" style="774" customWidth="1"/>
    <col min="7970" max="7970" width="7.77734375" style="774" bestFit="1" customWidth="1"/>
    <col min="7971" max="7971" width="9.88671875" style="774" customWidth="1"/>
    <col min="7972" max="8188" width="8.88671875" style="774"/>
    <col min="8189" max="8189" width="38.44140625" style="774" customWidth="1"/>
    <col min="8190" max="8190" width="8.5546875" style="774" customWidth="1"/>
    <col min="8191" max="8191" width="1.33203125" style="774" customWidth="1"/>
    <col min="8192" max="8192" width="8.88671875" style="774" customWidth="1"/>
    <col min="8193" max="8193" width="1.33203125" style="774" customWidth="1"/>
    <col min="8194" max="8194" width="9.33203125" style="774" customWidth="1"/>
    <col min="8195" max="8195" width="1.33203125" style="774" customWidth="1"/>
    <col min="8196" max="8196" width="10" style="774" customWidth="1"/>
    <col min="8197" max="8197" width="1.33203125" style="774" customWidth="1"/>
    <col min="8198" max="8198" width="9.109375" style="774" customWidth="1"/>
    <col min="8199" max="8199" width="1.33203125" style="774" customWidth="1"/>
    <col min="8200" max="8200" width="11.33203125" style="774" customWidth="1"/>
    <col min="8201" max="8201" width="1.33203125" style="774" customWidth="1"/>
    <col min="8202" max="8202" width="9.109375" style="774" customWidth="1"/>
    <col min="8203" max="8203" width="1.6640625" style="774" customWidth="1"/>
    <col min="8204" max="8204" width="11" style="774" customWidth="1"/>
    <col min="8205" max="8205" width="1.33203125" style="774" customWidth="1"/>
    <col min="8206" max="8206" width="10.77734375" style="774" customWidth="1"/>
    <col min="8207" max="8207" width="1.33203125" style="774" customWidth="1"/>
    <col min="8208" max="8208" width="10" style="774" customWidth="1"/>
    <col min="8209" max="8209" width="1.33203125" style="774" customWidth="1"/>
    <col min="8210" max="8210" width="9.33203125" style="774" customWidth="1"/>
    <col min="8211" max="8211" width="1.33203125" style="774" customWidth="1"/>
    <col min="8212" max="8212" width="7.77734375" style="774" customWidth="1"/>
    <col min="8213" max="8213" width="1.33203125" style="774" customWidth="1"/>
    <col min="8214" max="8214" width="0.77734375" style="774" customWidth="1"/>
    <col min="8215" max="8215" width="9.33203125" style="774" customWidth="1"/>
    <col min="8216" max="8216" width="1.33203125" style="774" customWidth="1"/>
    <col min="8217" max="8217" width="0.88671875" style="774" customWidth="1"/>
    <col min="8218" max="8218" width="9.5546875" style="774" bestFit="1" customWidth="1"/>
    <col min="8219" max="8220" width="0.6640625" style="774" customWidth="1"/>
    <col min="8221" max="8221" width="9.6640625" style="774" customWidth="1"/>
    <col min="8222" max="8222" width="1.109375" style="774" customWidth="1"/>
    <col min="8223" max="8223" width="8.5546875" style="774" customWidth="1"/>
    <col min="8224" max="8224" width="14.5546875" style="774" customWidth="1"/>
    <col min="8225" max="8225" width="10" style="774" customWidth="1"/>
    <col min="8226" max="8226" width="7.77734375" style="774" bestFit="1" customWidth="1"/>
    <col min="8227" max="8227" width="9.88671875" style="774" customWidth="1"/>
    <col min="8228" max="8444" width="8.88671875" style="774"/>
    <col min="8445" max="8445" width="38.44140625" style="774" customWidth="1"/>
    <col min="8446" max="8446" width="8.5546875" style="774" customWidth="1"/>
    <col min="8447" max="8447" width="1.33203125" style="774" customWidth="1"/>
    <col min="8448" max="8448" width="8.88671875" style="774" customWidth="1"/>
    <col min="8449" max="8449" width="1.33203125" style="774" customWidth="1"/>
    <col min="8450" max="8450" width="9.33203125" style="774" customWidth="1"/>
    <col min="8451" max="8451" width="1.33203125" style="774" customWidth="1"/>
    <col min="8452" max="8452" width="10" style="774" customWidth="1"/>
    <col min="8453" max="8453" width="1.33203125" style="774" customWidth="1"/>
    <col min="8454" max="8454" width="9.109375" style="774" customWidth="1"/>
    <col min="8455" max="8455" width="1.33203125" style="774" customWidth="1"/>
    <col min="8456" max="8456" width="11.33203125" style="774" customWidth="1"/>
    <col min="8457" max="8457" width="1.33203125" style="774" customWidth="1"/>
    <col min="8458" max="8458" width="9.109375" style="774" customWidth="1"/>
    <col min="8459" max="8459" width="1.6640625" style="774" customWidth="1"/>
    <col min="8460" max="8460" width="11" style="774" customWidth="1"/>
    <col min="8461" max="8461" width="1.33203125" style="774" customWidth="1"/>
    <col min="8462" max="8462" width="10.77734375" style="774" customWidth="1"/>
    <col min="8463" max="8463" width="1.33203125" style="774" customWidth="1"/>
    <col min="8464" max="8464" width="10" style="774" customWidth="1"/>
    <col min="8465" max="8465" width="1.33203125" style="774" customWidth="1"/>
    <col min="8466" max="8466" width="9.33203125" style="774" customWidth="1"/>
    <col min="8467" max="8467" width="1.33203125" style="774" customWidth="1"/>
    <col min="8468" max="8468" width="7.77734375" style="774" customWidth="1"/>
    <col min="8469" max="8469" width="1.33203125" style="774" customWidth="1"/>
    <col min="8470" max="8470" width="0.77734375" style="774" customWidth="1"/>
    <col min="8471" max="8471" width="9.33203125" style="774" customWidth="1"/>
    <col min="8472" max="8472" width="1.33203125" style="774" customWidth="1"/>
    <col min="8473" max="8473" width="0.88671875" style="774" customWidth="1"/>
    <col min="8474" max="8474" width="9.5546875" style="774" bestFit="1" customWidth="1"/>
    <col min="8475" max="8476" width="0.6640625" style="774" customWidth="1"/>
    <col min="8477" max="8477" width="9.6640625" style="774" customWidth="1"/>
    <col min="8478" max="8478" width="1.109375" style="774" customWidth="1"/>
    <col min="8479" max="8479" width="8.5546875" style="774" customWidth="1"/>
    <col min="8480" max="8480" width="14.5546875" style="774" customWidth="1"/>
    <col min="8481" max="8481" width="10" style="774" customWidth="1"/>
    <col min="8482" max="8482" width="7.77734375" style="774" bestFit="1" customWidth="1"/>
    <col min="8483" max="8483" width="9.88671875" style="774" customWidth="1"/>
    <col min="8484" max="8700" width="8.88671875" style="774"/>
    <col min="8701" max="8701" width="38.44140625" style="774" customWidth="1"/>
    <col min="8702" max="8702" width="8.5546875" style="774" customWidth="1"/>
    <col min="8703" max="8703" width="1.33203125" style="774" customWidth="1"/>
    <col min="8704" max="8704" width="8.88671875" style="774" customWidth="1"/>
    <col min="8705" max="8705" width="1.33203125" style="774" customWidth="1"/>
    <col min="8706" max="8706" width="9.33203125" style="774" customWidth="1"/>
    <col min="8707" max="8707" width="1.33203125" style="774" customWidth="1"/>
    <col min="8708" max="8708" width="10" style="774" customWidth="1"/>
    <col min="8709" max="8709" width="1.33203125" style="774" customWidth="1"/>
    <col min="8710" max="8710" width="9.109375" style="774" customWidth="1"/>
    <col min="8711" max="8711" width="1.33203125" style="774" customWidth="1"/>
    <col min="8712" max="8712" width="11.33203125" style="774" customWidth="1"/>
    <col min="8713" max="8713" width="1.33203125" style="774" customWidth="1"/>
    <col min="8714" max="8714" width="9.109375" style="774" customWidth="1"/>
    <col min="8715" max="8715" width="1.6640625" style="774" customWidth="1"/>
    <col min="8716" max="8716" width="11" style="774" customWidth="1"/>
    <col min="8717" max="8717" width="1.33203125" style="774" customWidth="1"/>
    <col min="8718" max="8718" width="10.77734375" style="774" customWidth="1"/>
    <col min="8719" max="8719" width="1.33203125" style="774" customWidth="1"/>
    <col min="8720" max="8720" width="10" style="774" customWidth="1"/>
    <col min="8721" max="8721" width="1.33203125" style="774" customWidth="1"/>
    <col min="8722" max="8722" width="9.33203125" style="774" customWidth="1"/>
    <col min="8723" max="8723" width="1.33203125" style="774" customWidth="1"/>
    <col min="8724" max="8724" width="7.77734375" style="774" customWidth="1"/>
    <col min="8725" max="8725" width="1.33203125" style="774" customWidth="1"/>
    <col min="8726" max="8726" width="0.77734375" style="774" customWidth="1"/>
    <col min="8727" max="8727" width="9.33203125" style="774" customWidth="1"/>
    <col min="8728" max="8728" width="1.33203125" style="774" customWidth="1"/>
    <col min="8729" max="8729" width="0.88671875" style="774" customWidth="1"/>
    <col min="8730" max="8730" width="9.5546875" style="774" bestFit="1" customWidth="1"/>
    <col min="8731" max="8732" width="0.6640625" style="774" customWidth="1"/>
    <col min="8733" max="8733" width="9.6640625" style="774" customWidth="1"/>
    <col min="8734" max="8734" width="1.109375" style="774" customWidth="1"/>
    <col min="8735" max="8735" width="8.5546875" style="774" customWidth="1"/>
    <col min="8736" max="8736" width="14.5546875" style="774" customWidth="1"/>
    <col min="8737" max="8737" width="10" style="774" customWidth="1"/>
    <col min="8738" max="8738" width="7.77734375" style="774" bestFit="1" customWidth="1"/>
    <col min="8739" max="8739" width="9.88671875" style="774" customWidth="1"/>
    <col min="8740" max="8956" width="8.88671875" style="774"/>
    <col min="8957" max="8957" width="38.44140625" style="774" customWidth="1"/>
    <col min="8958" max="8958" width="8.5546875" style="774" customWidth="1"/>
    <col min="8959" max="8959" width="1.33203125" style="774" customWidth="1"/>
    <col min="8960" max="8960" width="8.88671875" style="774" customWidth="1"/>
    <col min="8961" max="8961" width="1.33203125" style="774" customWidth="1"/>
    <col min="8962" max="8962" width="9.33203125" style="774" customWidth="1"/>
    <col min="8963" max="8963" width="1.33203125" style="774" customWidth="1"/>
    <col min="8964" max="8964" width="10" style="774" customWidth="1"/>
    <col min="8965" max="8965" width="1.33203125" style="774" customWidth="1"/>
    <col min="8966" max="8966" width="9.109375" style="774" customWidth="1"/>
    <col min="8967" max="8967" width="1.33203125" style="774" customWidth="1"/>
    <col min="8968" max="8968" width="11.33203125" style="774" customWidth="1"/>
    <col min="8969" max="8969" width="1.33203125" style="774" customWidth="1"/>
    <col min="8970" max="8970" width="9.109375" style="774" customWidth="1"/>
    <col min="8971" max="8971" width="1.6640625" style="774" customWidth="1"/>
    <col min="8972" max="8972" width="11" style="774" customWidth="1"/>
    <col min="8973" max="8973" width="1.33203125" style="774" customWidth="1"/>
    <col min="8974" max="8974" width="10.77734375" style="774" customWidth="1"/>
    <col min="8975" max="8975" width="1.33203125" style="774" customWidth="1"/>
    <col min="8976" max="8976" width="10" style="774" customWidth="1"/>
    <col min="8977" max="8977" width="1.33203125" style="774" customWidth="1"/>
    <col min="8978" max="8978" width="9.33203125" style="774" customWidth="1"/>
    <col min="8979" max="8979" width="1.33203125" style="774" customWidth="1"/>
    <col min="8980" max="8980" width="7.77734375" style="774" customWidth="1"/>
    <col min="8981" max="8981" width="1.33203125" style="774" customWidth="1"/>
    <col min="8982" max="8982" width="0.77734375" style="774" customWidth="1"/>
    <col min="8983" max="8983" width="9.33203125" style="774" customWidth="1"/>
    <col min="8984" max="8984" width="1.33203125" style="774" customWidth="1"/>
    <col min="8985" max="8985" width="0.88671875" style="774" customWidth="1"/>
    <col min="8986" max="8986" width="9.5546875" style="774" bestFit="1" customWidth="1"/>
    <col min="8987" max="8988" width="0.6640625" style="774" customWidth="1"/>
    <col min="8989" max="8989" width="9.6640625" style="774" customWidth="1"/>
    <col min="8990" max="8990" width="1.109375" style="774" customWidth="1"/>
    <col min="8991" max="8991" width="8.5546875" style="774" customWidth="1"/>
    <col min="8992" max="8992" width="14.5546875" style="774" customWidth="1"/>
    <col min="8993" max="8993" width="10" style="774" customWidth="1"/>
    <col min="8994" max="8994" width="7.77734375" style="774" bestFit="1" customWidth="1"/>
    <col min="8995" max="8995" width="9.88671875" style="774" customWidth="1"/>
    <col min="8996" max="9212" width="8.88671875" style="774"/>
    <col min="9213" max="9213" width="38.44140625" style="774" customWidth="1"/>
    <col min="9214" max="9214" width="8.5546875" style="774" customWidth="1"/>
    <col min="9215" max="9215" width="1.33203125" style="774" customWidth="1"/>
    <col min="9216" max="9216" width="8.88671875" style="774" customWidth="1"/>
    <col min="9217" max="9217" width="1.33203125" style="774" customWidth="1"/>
    <col min="9218" max="9218" width="9.33203125" style="774" customWidth="1"/>
    <col min="9219" max="9219" width="1.33203125" style="774" customWidth="1"/>
    <col min="9220" max="9220" width="10" style="774" customWidth="1"/>
    <col min="9221" max="9221" width="1.33203125" style="774" customWidth="1"/>
    <col min="9222" max="9222" width="9.109375" style="774" customWidth="1"/>
    <col min="9223" max="9223" width="1.33203125" style="774" customWidth="1"/>
    <col min="9224" max="9224" width="11.33203125" style="774" customWidth="1"/>
    <col min="9225" max="9225" width="1.33203125" style="774" customWidth="1"/>
    <col min="9226" max="9226" width="9.109375" style="774" customWidth="1"/>
    <col min="9227" max="9227" width="1.6640625" style="774" customWidth="1"/>
    <col min="9228" max="9228" width="11" style="774" customWidth="1"/>
    <col min="9229" max="9229" width="1.33203125" style="774" customWidth="1"/>
    <col min="9230" max="9230" width="10.77734375" style="774" customWidth="1"/>
    <col min="9231" max="9231" width="1.33203125" style="774" customWidth="1"/>
    <col min="9232" max="9232" width="10" style="774" customWidth="1"/>
    <col min="9233" max="9233" width="1.33203125" style="774" customWidth="1"/>
    <col min="9234" max="9234" width="9.33203125" style="774" customWidth="1"/>
    <col min="9235" max="9235" width="1.33203125" style="774" customWidth="1"/>
    <col min="9236" max="9236" width="7.77734375" style="774" customWidth="1"/>
    <col min="9237" max="9237" width="1.33203125" style="774" customWidth="1"/>
    <col min="9238" max="9238" width="0.77734375" style="774" customWidth="1"/>
    <col min="9239" max="9239" width="9.33203125" style="774" customWidth="1"/>
    <col min="9240" max="9240" width="1.33203125" style="774" customWidth="1"/>
    <col min="9241" max="9241" width="0.88671875" style="774" customWidth="1"/>
    <col min="9242" max="9242" width="9.5546875" style="774" bestFit="1" customWidth="1"/>
    <col min="9243" max="9244" width="0.6640625" style="774" customWidth="1"/>
    <col min="9245" max="9245" width="9.6640625" style="774" customWidth="1"/>
    <col min="9246" max="9246" width="1.109375" style="774" customWidth="1"/>
    <col min="9247" max="9247" width="8.5546875" style="774" customWidth="1"/>
    <col min="9248" max="9248" width="14.5546875" style="774" customWidth="1"/>
    <col min="9249" max="9249" width="10" style="774" customWidth="1"/>
    <col min="9250" max="9250" width="7.77734375" style="774" bestFit="1" customWidth="1"/>
    <col min="9251" max="9251" width="9.88671875" style="774" customWidth="1"/>
    <col min="9252" max="9468" width="8.88671875" style="774"/>
    <col min="9469" max="9469" width="38.44140625" style="774" customWidth="1"/>
    <col min="9470" max="9470" width="8.5546875" style="774" customWidth="1"/>
    <col min="9471" max="9471" width="1.33203125" style="774" customWidth="1"/>
    <col min="9472" max="9472" width="8.88671875" style="774" customWidth="1"/>
    <col min="9473" max="9473" width="1.33203125" style="774" customWidth="1"/>
    <col min="9474" max="9474" width="9.33203125" style="774" customWidth="1"/>
    <col min="9475" max="9475" width="1.33203125" style="774" customWidth="1"/>
    <col min="9476" max="9476" width="10" style="774" customWidth="1"/>
    <col min="9477" max="9477" width="1.33203125" style="774" customWidth="1"/>
    <col min="9478" max="9478" width="9.109375" style="774" customWidth="1"/>
    <col min="9479" max="9479" width="1.33203125" style="774" customWidth="1"/>
    <col min="9480" max="9480" width="11.33203125" style="774" customWidth="1"/>
    <col min="9481" max="9481" width="1.33203125" style="774" customWidth="1"/>
    <col min="9482" max="9482" width="9.109375" style="774" customWidth="1"/>
    <col min="9483" max="9483" width="1.6640625" style="774" customWidth="1"/>
    <col min="9484" max="9484" width="11" style="774" customWidth="1"/>
    <col min="9485" max="9485" width="1.33203125" style="774" customWidth="1"/>
    <col min="9486" max="9486" width="10.77734375" style="774" customWidth="1"/>
    <col min="9487" max="9487" width="1.33203125" style="774" customWidth="1"/>
    <col min="9488" max="9488" width="10" style="774" customWidth="1"/>
    <col min="9489" max="9489" width="1.33203125" style="774" customWidth="1"/>
    <col min="9490" max="9490" width="9.33203125" style="774" customWidth="1"/>
    <col min="9491" max="9491" width="1.33203125" style="774" customWidth="1"/>
    <col min="9492" max="9492" width="7.77734375" style="774" customWidth="1"/>
    <col min="9493" max="9493" width="1.33203125" style="774" customWidth="1"/>
    <col min="9494" max="9494" width="0.77734375" style="774" customWidth="1"/>
    <col min="9495" max="9495" width="9.33203125" style="774" customWidth="1"/>
    <col min="9496" max="9496" width="1.33203125" style="774" customWidth="1"/>
    <col min="9497" max="9497" width="0.88671875" style="774" customWidth="1"/>
    <col min="9498" max="9498" width="9.5546875" style="774" bestFit="1" customWidth="1"/>
    <col min="9499" max="9500" width="0.6640625" style="774" customWidth="1"/>
    <col min="9501" max="9501" width="9.6640625" style="774" customWidth="1"/>
    <col min="9502" max="9502" width="1.109375" style="774" customWidth="1"/>
    <col min="9503" max="9503" width="8.5546875" style="774" customWidth="1"/>
    <col min="9504" max="9504" width="14.5546875" style="774" customWidth="1"/>
    <col min="9505" max="9505" width="10" style="774" customWidth="1"/>
    <col min="9506" max="9506" width="7.77734375" style="774" bestFit="1" customWidth="1"/>
    <col min="9507" max="9507" width="9.88671875" style="774" customWidth="1"/>
    <col min="9508" max="9724" width="8.88671875" style="774"/>
    <col min="9725" max="9725" width="38.44140625" style="774" customWidth="1"/>
    <col min="9726" max="9726" width="8.5546875" style="774" customWidth="1"/>
    <col min="9727" max="9727" width="1.33203125" style="774" customWidth="1"/>
    <col min="9728" max="9728" width="8.88671875" style="774" customWidth="1"/>
    <col min="9729" max="9729" width="1.33203125" style="774" customWidth="1"/>
    <col min="9730" max="9730" width="9.33203125" style="774" customWidth="1"/>
    <col min="9731" max="9731" width="1.33203125" style="774" customWidth="1"/>
    <col min="9732" max="9732" width="10" style="774" customWidth="1"/>
    <col min="9733" max="9733" width="1.33203125" style="774" customWidth="1"/>
    <col min="9734" max="9734" width="9.109375" style="774" customWidth="1"/>
    <col min="9735" max="9735" width="1.33203125" style="774" customWidth="1"/>
    <col min="9736" max="9736" width="11.33203125" style="774" customWidth="1"/>
    <col min="9737" max="9737" width="1.33203125" style="774" customWidth="1"/>
    <col min="9738" max="9738" width="9.109375" style="774" customWidth="1"/>
    <col min="9739" max="9739" width="1.6640625" style="774" customWidth="1"/>
    <col min="9740" max="9740" width="11" style="774" customWidth="1"/>
    <col min="9741" max="9741" width="1.33203125" style="774" customWidth="1"/>
    <col min="9742" max="9742" width="10.77734375" style="774" customWidth="1"/>
    <col min="9743" max="9743" width="1.33203125" style="774" customWidth="1"/>
    <col min="9744" max="9744" width="10" style="774" customWidth="1"/>
    <col min="9745" max="9745" width="1.33203125" style="774" customWidth="1"/>
    <col min="9746" max="9746" width="9.33203125" style="774" customWidth="1"/>
    <col min="9747" max="9747" width="1.33203125" style="774" customWidth="1"/>
    <col min="9748" max="9748" width="7.77734375" style="774" customWidth="1"/>
    <col min="9749" max="9749" width="1.33203125" style="774" customWidth="1"/>
    <col min="9750" max="9750" width="0.77734375" style="774" customWidth="1"/>
    <col min="9751" max="9751" width="9.33203125" style="774" customWidth="1"/>
    <col min="9752" max="9752" width="1.33203125" style="774" customWidth="1"/>
    <col min="9753" max="9753" width="0.88671875" style="774" customWidth="1"/>
    <col min="9754" max="9754" width="9.5546875" style="774" bestFit="1" customWidth="1"/>
    <col min="9755" max="9756" width="0.6640625" style="774" customWidth="1"/>
    <col min="9757" max="9757" width="9.6640625" style="774" customWidth="1"/>
    <col min="9758" max="9758" width="1.109375" style="774" customWidth="1"/>
    <col min="9759" max="9759" width="8.5546875" style="774" customWidth="1"/>
    <col min="9760" max="9760" width="14.5546875" style="774" customWidth="1"/>
    <col min="9761" max="9761" width="10" style="774" customWidth="1"/>
    <col min="9762" max="9762" width="7.77734375" style="774" bestFit="1" customWidth="1"/>
    <col min="9763" max="9763" width="9.88671875" style="774" customWidth="1"/>
    <col min="9764" max="9980" width="8.88671875" style="774"/>
    <col min="9981" max="9981" width="38.44140625" style="774" customWidth="1"/>
    <col min="9982" max="9982" width="8.5546875" style="774" customWidth="1"/>
    <col min="9983" max="9983" width="1.33203125" style="774" customWidth="1"/>
    <col min="9984" max="9984" width="8.88671875" style="774" customWidth="1"/>
    <col min="9985" max="9985" width="1.33203125" style="774" customWidth="1"/>
    <col min="9986" max="9986" width="9.33203125" style="774" customWidth="1"/>
    <col min="9987" max="9987" width="1.33203125" style="774" customWidth="1"/>
    <col min="9988" max="9988" width="10" style="774" customWidth="1"/>
    <col min="9989" max="9989" width="1.33203125" style="774" customWidth="1"/>
    <col min="9990" max="9990" width="9.109375" style="774" customWidth="1"/>
    <col min="9991" max="9991" width="1.33203125" style="774" customWidth="1"/>
    <col min="9992" max="9992" width="11.33203125" style="774" customWidth="1"/>
    <col min="9993" max="9993" width="1.33203125" style="774" customWidth="1"/>
    <col min="9994" max="9994" width="9.109375" style="774" customWidth="1"/>
    <col min="9995" max="9995" width="1.6640625" style="774" customWidth="1"/>
    <col min="9996" max="9996" width="11" style="774" customWidth="1"/>
    <col min="9997" max="9997" width="1.33203125" style="774" customWidth="1"/>
    <col min="9998" max="9998" width="10.77734375" style="774" customWidth="1"/>
    <col min="9999" max="9999" width="1.33203125" style="774" customWidth="1"/>
    <col min="10000" max="10000" width="10" style="774" customWidth="1"/>
    <col min="10001" max="10001" width="1.33203125" style="774" customWidth="1"/>
    <col min="10002" max="10002" width="9.33203125" style="774" customWidth="1"/>
    <col min="10003" max="10003" width="1.33203125" style="774" customWidth="1"/>
    <col min="10004" max="10004" width="7.77734375" style="774" customWidth="1"/>
    <col min="10005" max="10005" width="1.33203125" style="774" customWidth="1"/>
    <col min="10006" max="10006" width="0.77734375" style="774" customWidth="1"/>
    <col min="10007" max="10007" width="9.33203125" style="774" customWidth="1"/>
    <col min="10008" max="10008" width="1.33203125" style="774" customWidth="1"/>
    <col min="10009" max="10009" width="0.88671875" style="774" customWidth="1"/>
    <col min="10010" max="10010" width="9.5546875" style="774" bestFit="1" customWidth="1"/>
    <col min="10011" max="10012" width="0.6640625" style="774" customWidth="1"/>
    <col min="10013" max="10013" width="9.6640625" style="774" customWidth="1"/>
    <col min="10014" max="10014" width="1.109375" style="774" customWidth="1"/>
    <col min="10015" max="10015" width="8.5546875" style="774" customWidth="1"/>
    <col min="10016" max="10016" width="14.5546875" style="774" customWidth="1"/>
    <col min="10017" max="10017" width="10" style="774" customWidth="1"/>
    <col min="10018" max="10018" width="7.77734375" style="774" bestFit="1" customWidth="1"/>
    <col min="10019" max="10019" width="9.88671875" style="774" customWidth="1"/>
    <col min="10020" max="10236" width="8.88671875" style="774"/>
    <col min="10237" max="10237" width="38.44140625" style="774" customWidth="1"/>
    <col min="10238" max="10238" width="8.5546875" style="774" customWidth="1"/>
    <col min="10239" max="10239" width="1.33203125" style="774" customWidth="1"/>
    <col min="10240" max="10240" width="8.88671875" style="774" customWidth="1"/>
    <col min="10241" max="10241" width="1.33203125" style="774" customWidth="1"/>
    <col min="10242" max="10242" width="9.33203125" style="774" customWidth="1"/>
    <col min="10243" max="10243" width="1.33203125" style="774" customWidth="1"/>
    <col min="10244" max="10244" width="10" style="774" customWidth="1"/>
    <col min="10245" max="10245" width="1.33203125" style="774" customWidth="1"/>
    <col min="10246" max="10246" width="9.109375" style="774" customWidth="1"/>
    <col min="10247" max="10247" width="1.33203125" style="774" customWidth="1"/>
    <col min="10248" max="10248" width="11.33203125" style="774" customWidth="1"/>
    <col min="10249" max="10249" width="1.33203125" style="774" customWidth="1"/>
    <col min="10250" max="10250" width="9.109375" style="774" customWidth="1"/>
    <col min="10251" max="10251" width="1.6640625" style="774" customWidth="1"/>
    <col min="10252" max="10252" width="11" style="774" customWidth="1"/>
    <col min="10253" max="10253" width="1.33203125" style="774" customWidth="1"/>
    <col min="10254" max="10254" width="10.77734375" style="774" customWidth="1"/>
    <col min="10255" max="10255" width="1.33203125" style="774" customWidth="1"/>
    <col min="10256" max="10256" width="10" style="774" customWidth="1"/>
    <col min="10257" max="10257" width="1.33203125" style="774" customWidth="1"/>
    <col min="10258" max="10258" width="9.33203125" style="774" customWidth="1"/>
    <col min="10259" max="10259" width="1.33203125" style="774" customWidth="1"/>
    <col min="10260" max="10260" width="7.77734375" style="774" customWidth="1"/>
    <col min="10261" max="10261" width="1.33203125" style="774" customWidth="1"/>
    <col min="10262" max="10262" width="0.77734375" style="774" customWidth="1"/>
    <col min="10263" max="10263" width="9.33203125" style="774" customWidth="1"/>
    <col min="10264" max="10264" width="1.33203125" style="774" customWidth="1"/>
    <col min="10265" max="10265" width="0.88671875" style="774" customWidth="1"/>
    <col min="10266" max="10266" width="9.5546875" style="774" bestFit="1" customWidth="1"/>
    <col min="10267" max="10268" width="0.6640625" style="774" customWidth="1"/>
    <col min="10269" max="10269" width="9.6640625" style="774" customWidth="1"/>
    <col min="10270" max="10270" width="1.109375" style="774" customWidth="1"/>
    <col min="10271" max="10271" width="8.5546875" style="774" customWidth="1"/>
    <col min="10272" max="10272" width="14.5546875" style="774" customWidth="1"/>
    <col min="10273" max="10273" width="10" style="774" customWidth="1"/>
    <col min="10274" max="10274" width="7.77734375" style="774" bestFit="1" customWidth="1"/>
    <col min="10275" max="10275" width="9.88671875" style="774" customWidth="1"/>
    <col min="10276" max="10492" width="8.88671875" style="774"/>
    <col min="10493" max="10493" width="38.44140625" style="774" customWidth="1"/>
    <col min="10494" max="10494" width="8.5546875" style="774" customWidth="1"/>
    <col min="10495" max="10495" width="1.33203125" style="774" customWidth="1"/>
    <col min="10496" max="10496" width="8.88671875" style="774" customWidth="1"/>
    <col min="10497" max="10497" width="1.33203125" style="774" customWidth="1"/>
    <col min="10498" max="10498" width="9.33203125" style="774" customWidth="1"/>
    <col min="10499" max="10499" width="1.33203125" style="774" customWidth="1"/>
    <col min="10500" max="10500" width="10" style="774" customWidth="1"/>
    <col min="10501" max="10501" width="1.33203125" style="774" customWidth="1"/>
    <col min="10502" max="10502" width="9.109375" style="774" customWidth="1"/>
    <col min="10503" max="10503" width="1.33203125" style="774" customWidth="1"/>
    <col min="10504" max="10504" width="11.33203125" style="774" customWidth="1"/>
    <col min="10505" max="10505" width="1.33203125" style="774" customWidth="1"/>
    <col min="10506" max="10506" width="9.109375" style="774" customWidth="1"/>
    <col min="10507" max="10507" width="1.6640625" style="774" customWidth="1"/>
    <col min="10508" max="10508" width="11" style="774" customWidth="1"/>
    <col min="10509" max="10509" width="1.33203125" style="774" customWidth="1"/>
    <col min="10510" max="10510" width="10.77734375" style="774" customWidth="1"/>
    <col min="10511" max="10511" width="1.33203125" style="774" customWidth="1"/>
    <col min="10512" max="10512" width="10" style="774" customWidth="1"/>
    <col min="10513" max="10513" width="1.33203125" style="774" customWidth="1"/>
    <col min="10514" max="10514" width="9.33203125" style="774" customWidth="1"/>
    <col min="10515" max="10515" width="1.33203125" style="774" customWidth="1"/>
    <col min="10516" max="10516" width="7.77734375" style="774" customWidth="1"/>
    <col min="10517" max="10517" width="1.33203125" style="774" customWidth="1"/>
    <col min="10518" max="10518" width="0.77734375" style="774" customWidth="1"/>
    <col min="10519" max="10519" width="9.33203125" style="774" customWidth="1"/>
    <col min="10520" max="10520" width="1.33203125" style="774" customWidth="1"/>
    <col min="10521" max="10521" width="0.88671875" style="774" customWidth="1"/>
    <col min="10522" max="10522" width="9.5546875" style="774" bestFit="1" customWidth="1"/>
    <col min="10523" max="10524" width="0.6640625" style="774" customWidth="1"/>
    <col min="10525" max="10525" width="9.6640625" style="774" customWidth="1"/>
    <col min="10526" max="10526" width="1.109375" style="774" customWidth="1"/>
    <col min="10527" max="10527" width="8.5546875" style="774" customWidth="1"/>
    <col min="10528" max="10528" width="14.5546875" style="774" customWidth="1"/>
    <col min="10529" max="10529" width="10" style="774" customWidth="1"/>
    <col min="10530" max="10530" width="7.77734375" style="774" bestFit="1" customWidth="1"/>
    <col min="10531" max="10531" width="9.88671875" style="774" customWidth="1"/>
    <col min="10532" max="10748" width="8.88671875" style="774"/>
    <col min="10749" max="10749" width="38.44140625" style="774" customWidth="1"/>
    <col min="10750" max="10750" width="8.5546875" style="774" customWidth="1"/>
    <col min="10751" max="10751" width="1.33203125" style="774" customWidth="1"/>
    <col min="10752" max="10752" width="8.88671875" style="774" customWidth="1"/>
    <col min="10753" max="10753" width="1.33203125" style="774" customWidth="1"/>
    <col min="10754" max="10754" width="9.33203125" style="774" customWidth="1"/>
    <col min="10755" max="10755" width="1.33203125" style="774" customWidth="1"/>
    <col min="10756" max="10756" width="10" style="774" customWidth="1"/>
    <col min="10757" max="10757" width="1.33203125" style="774" customWidth="1"/>
    <col min="10758" max="10758" width="9.109375" style="774" customWidth="1"/>
    <col min="10759" max="10759" width="1.33203125" style="774" customWidth="1"/>
    <col min="10760" max="10760" width="11.33203125" style="774" customWidth="1"/>
    <col min="10761" max="10761" width="1.33203125" style="774" customWidth="1"/>
    <col min="10762" max="10762" width="9.109375" style="774" customWidth="1"/>
    <col min="10763" max="10763" width="1.6640625" style="774" customWidth="1"/>
    <col min="10764" max="10764" width="11" style="774" customWidth="1"/>
    <col min="10765" max="10765" width="1.33203125" style="774" customWidth="1"/>
    <col min="10766" max="10766" width="10.77734375" style="774" customWidth="1"/>
    <col min="10767" max="10767" width="1.33203125" style="774" customWidth="1"/>
    <col min="10768" max="10768" width="10" style="774" customWidth="1"/>
    <col min="10769" max="10769" width="1.33203125" style="774" customWidth="1"/>
    <col min="10770" max="10770" width="9.33203125" style="774" customWidth="1"/>
    <col min="10771" max="10771" width="1.33203125" style="774" customWidth="1"/>
    <col min="10772" max="10772" width="7.77734375" style="774" customWidth="1"/>
    <col min="10773" max="10773" width="1.33203125" style="774" customWidth="1"/>
    <col min="10774" max="10774" width="0.77734375" style="774" customWidth="1"/>
    <col min="10775" max="10775" width="9.33203125" style="774" customWidth="1"/>
    <col min="10776" max="10776" width="1.33203125" style="774" customWidth="1"/>
    <col min="10777" max="10777" width="0.88671875" style="774" customWidth="1"/>
    <col min="10778" max="10778" width="9.5546875" style="774" bestFit="1" customWidth="1"/>
    <col min="10779" max="10780" width="0.6640625" style="774" customWidth="1"/>
    <col min="10781" max="10781" width="9.6640625" style="774" customWidth="1"/>
    <col min="10782" max="10782" width="1.109375" style="774" customWidth="1"/>
    <col min="10783" max="10783" width="8.5546875" style="774" customWidth="1"/>
    <col min="10784" max="10784" width="14.5546875" style="774" customWidth="1"/>
    <col min="10785" max="10785" width="10" style="774" customWidth="1"/>
    <col min="10786" max="10786" width="7.77734375" style="774" bestFit="1" customWidth="1"/>
    <col min="10787" max="10787" width="9.88671875" style="774" customWidth="1"/>
    <col min="10788" max="11004" width="8.88671875" style="774"/>
    <col min="11005" max="11005" width="38.44140625" style="774" customWidth="1"/>
    <col min="11006" max="11006" width="8.5546875" style="774" customWidth="1"/>
    <col min="11007" max="11007" width="1.33203125" style="774" customWidth="1"/>
    <col min="11008" max="11008" width="8.88671875" style="774" customWidth="1"/>
    <col min="11009" max="11009" width="1.33203125" style="774" customWidth="1"/>
    <col min="11010" max="11010" width="9.33203125" style="774" customWidth="1"/>
    <col min="11011" max="11011" width="1.33203125" style="774" customWidth="1"/>
    <col min="11012" max="11012" width="10" style="774" customWidth="1"/>
    <col min="11013" max="11013" width="1.33203125" style="774" customWidth="1"/>
    <col min="11014" max="11014" width="9.109375" style="774" customWidth="1"/>
    <col min="11015" max="11015" width="1.33203125" style="774" customWidth="1"/>
    <col min="11016" max="11016" width="11.33203125" style="774" customWidth="1"/>
    <col min="11017" max="11017" width="1.33203125" style="774" customWidth="1"/>
    <col min="11018" max="11018" width="9.109375" style="774" customWidth="1"/>
    <col min="11019" max="11019" width="1.6640625" style="774" customWidth="1"/>
    <col min="11020" max="11020" width="11" style="774" customWidth="1"/>
    <col min="11021" max="11021" width="1.33203125" style="774" customWidth="1"/>
    <col min="11022" max="11022" width="10.77734375" style="774" customWidth="1"/>
    <col min="11023" max="11023" width="1.33203125" style="774" customWidth="1"/>
    <col min="11024" max="11024" width="10" style="774" customWidth="1"/>
    <col min="11025" max="11025" width="1.33203125" style="774" customWidth="1"/>
    <col min="11026" max="11026" width="9.33203125" style="774" customWidth="1"/>
    <col min="11027" max="11027" width="1.33203125" style="774" customWidth="1"/>
    <col min="11028" max="11028" width="7.77734375" style="774" customWidth="1"/>
    <col min="11029" max="11029" width="1.33203125" style="774" customWidth="1"/>
    <col min="11030" max="11030" width="0.77734375" style="774" customWidth="1"/>
    <col min="11031" max="11031" width="9.33203125" style="774" customWidth="1"/>
    <col min="11032" max="11032" width="1.33203125" style="774" customWidth="1"/>
    <col min="11033" max="11033" width="0.88671875" style="774" customWidth="1"/>
    <col min="11034" max="11034" width="9.5546875" style="774" bestFit="1" customWidth="1"/>
    <col min="11035" max="11036" width="0.6640625" style="774" customWidth="1"/>
    <col min="11037" max="11037" width="9.6640625" style="774" customWidth="1"/>
    <col min="11038" max="11038" width="1.109375" style="774" customWidth="1"/>
    <col min="11039" max="11039" width="8.5546875" style="774" customWidth="1"/>
    <col min="11040" max="11040" width="14.5546875" style="774" customWidth="1"/>
    <col min="11041" max="11041" width="10" style="774" customWidth="1"/>
    <col min="11042" max="11042" width="7.77734375" style="774" bestFit="1" customWidth="1"/>
    <col min="11043" max="11043" width="9.88671875" style="774" customWidth="1"/>
    <col min="11044" max="11260" width="8.88671875" style="774"/>
    <col min="11261" max="11261" width="38.44140625" style="774" customWidth="1"/>
    <col min="11262" max="11262" width="8.5546875" style="774" customWidth="1"/>
    <col min="11263" max="11263" width="1.33203125" style="774" customWidth="1"/>
    <col min="11264" max="11264" width="8.88671875" style="774" customWidth="1"/>
    <col min="11265" max="11265" width="1.33203125" style="774" customWidth="1"/>
    <col min="11266" max="11266" width="9.33203125" style="774" customWidth="1"/>
    <col min="11267" max="11267" width="1.33203125" style="774" customWidth="1"/>
    <col min="11268" max="11268" width="10" style="774" customWidth="1"/>
    <col min="11269" max="11269" width="1.33203125" style="774" customWidth="1"/>
    <col min="11270" max="11270" width="9.109375" style="774" customWidth="1"/>
    <col min="11271" max="11271" width="1.33203125" style="774" customWidth="1"/>
    <col min="11272" max="11272" width="11.33203125" style="774" customWidth="1"/>
    <col min="11273" max="11273" width="1.33203125" style="774" customWidth="1"/>
    <col min="11274" max="11274" width="9.109375" style="774" customWidth="1"/>
    <col min="11275" max="11275" width="1.6640625" style="774" customWidth="1"/>
    <col min="11276" max="11276" width="11" style="774" customWidth="1"/>
    <col min="11277" max="11277" width="1.33203125" style="774" customWidth="1"/>
    <col min="11278" max="11278" width="10.77734375" style="774" customWidth="1"/>
    <col min="11279" max="11279" width="1.33203125" style="774" customWidth="1"/>
    <col min="11280" max="11280" width="10" style="774" customWidth="1"/>
    <col min="11281" max="11281" width="1.33203125" style="774" customWidth="1"/>
    <col min="11282" max="11282" width="9.33203125" style="774" customWidth="1"/>
    <col min="11283" max="11283" width="1.33203125" style="774" customWidth="1"/>
    <col min="11284" max="11284" width="7.77734375" style="774" customWidth="1"/>
    <col min="11285" max="11285" width="1.33203125" style="774" customWidth="1"/>
    <col min="11286" max="11286" width="0.77734375" style="774" customWidth="1"/>
    <col min="11287" max="11287" width="9.33203125" style="774" customWidth="1"/>
    <col min="11288" max="11288" width="1.33203125" style="774" customWidth="1"/>
    <col min="11289" max="11289" width="0.88671875" style="774" customWidth="1"/>
    <col min="11290" max="11290" width="9.5546875" style="774" bestFit="1" customWidth="1"/>
    <col min="11291" max="11292" width="0.6640625" style="774" customWidth="1"/>
    <col min="11293" max="11293" width="9.6640625" style="774" customWidth="1"/>
    <col min="11294" max="11294" width="1.109375" style="774" customWidth="1"/>
    <col min="11295" max="11295" width="8.5546875" style="774" customWidth="1"/>
    <col min="11296" max="11296" width="14.5546875" style="774" customWidth="1"/>
    <col min="11297" max="11297" width="10" style="774" customWidth="1"/>
    <col min="11298" max="11298" width="7.77734375" style="774" bestFit="1" customWidth="1"/>
    <col min="11299" max="11299" width="9.88671875" style="774" customWidth="1"/>
    <col min="11300" max="11516" width="8.88671875" style="774"/>
    <col min="11517" max="11517" width="38.44140625" style="774" customWidth="1"/>
    <col min="11518" max="11518" width="8.5546875" style="774" customWidth="1"/>
    <col min="11519" max="11519" width="1.33203125" style="774" customWidth="1"/>
    <col min="11520" max="11520" width="8.88671875" style="774" customWidth="1"/>
    <col min="11521" max="11521" width="1.33203125" style="774" customWidth="1"/>
    <col min="11522" max="11522" width="9.33203125" style="774" customWidth="1"/>
    <col min="11523" max="11523" width="1.33203125" style="774" customWidth="1"/>
    <col min="11524" max="11524" width="10" style="774" customWidth="1"/>
    <col min="11525" max="11525" width="1.33203125" style="774" customWidth="1"/>
    <col min="11526" max="11526" width="9.109375" style="774" customWidth="1"/>
    <col min="11527" max="11527" width="1.33203125" style="774" customWidth="1"/>
    <col min="11528" max="11528" width="11.33203125" style="774" customWidth="1"/>
    <col min="11529" max="11529" width="1.33203125" style="774" customWidth="1"/>
    <col min="11530" max="11530" width="9.109375" style="774" customWidth="1"/>
    <col min="11531" max="11531" width="1.6640625" style="774" customWidth="1"/>
    <col min="11532" max="11532" width="11" style="774" customWidth="1"/>
    <col min="11533" max="11533" width="1.33203125" style="774" customWidth="1"/>
    <col min="11534" max="11534" width="10.77734375" style="774" customWidth="1"/>
    <col min="11535" max="11535" width="1.33203125" style="774" customWidth="1"/>
    <col min="11536" max="11536" width="10" style="774" customWidth="1"/>
    <col min="11537" max="11537" width="1.33203125" style="774" customWidth="1"/>
    <col min="11538" max="11538" width="9.33203125" style="774" customWidth="1"/>
    <col min="11539" max="11539" width="1.33203125" style="774" customWidth="1"/>
    <col min="11540" max="11540" width="7.77734375" style="774" customWidth="1"/>
    <col min="11541" max="11541" width="1.33203125" style="774" customWidth="1"/>
    <col min="11542" max="11542" width="0.77734375" style="774" customWidth="1"/>
    <col min="11543" max="11543" width="9.33203125" style="774" customWidth="1"/>
    <col min="11544" max="11544" width="1.33203125" style="774" customWidth="1"/>
    <col min="11545" max="11545" width="0.88671875" style="774" customWidth="1"/>
    <col min="11546" max="11546" width="9.5546875" style="774" bestFit="1" customWidth="1"/>
    <col min="11547" max="11548" width="0.6640625" style="774" customWidth="1"/>
    <col min="11549" max="11549" width="9.6640625" style="774" customWidth="1"/>
    <col min="11550" max="11550" width="1.109375" style="774" customWidth="1"/>
    <col min="11551" max="11551" width="8.5546875" style="774" customWidth="1"/>
    <col min="11552" max="11552" width="14.5546875" style="774" customWidth="1"/>
    <col min="11553" max="11553" width="10" style="774" customWidth="1"/>
    <col min="11554" max="11554" width="7.77734375" style="774" bestFit="1" customWidth="1"/>
    <col min="11555" max="11555" width="9.88671875" style="774" customWidth="1"/>
    <col min="11556" max="11772" width="8.88671875" style="774"/>
    <col min="11773" max="11773" width="38.44140625" style="774" customWidth="1"/>
    <col min="11774" max="11774" width="8.5546875" style="774" customWidth="1"/>
    <col min="11775" max="11775" width="1.33203125" style="774" customWidth="1"/>
    <col min="11776" max="11776" width="8.88671875" style="774" customWidth="1"/>
    <col min="11777" max="11777" width="1.33203125" style="774" customWidth="1"/>
    <col min="11778" max="11778" width="9.33203125" style="774" customWidth="1"/>
    <col min="11779" max="11779" width="1.33203125" style="774" customWidth="1"/>
    <col min="11780" max="11780" width="10" style="774" customWidth="1"/>
    <col min="11781" max="11781" width="1.33203125" style="774" customWidth="1"/>
    <col min="11782" max="11782" width="9.109375" style="774" customWidth="1"/>
    <col min="11783" max="11783" width="1.33203125" style="774" customWidth="1"/>
    <col min="11784" max="11784" width="11.33203125" style="774" customWidth="1"/>
    <col min="11785" max="11785" width="1.33203125" style="774" customWidth="1"/>
    <col min="11786" max="11786" width="9.109375" style="774" customWidth="1"/>
    <col min="11787" max="11787" width="1.6640625" style="774" customWidth="1"/>
    <col min="11788" max="11788" width="11" style="774" customWidth="1"/>
    <col min="11789" max="11789" width="1.33203125" style="774" customWidth="1"/>
    <col min="11790" max="11790" width="10.77734375" style="774" customWidth="1"/>
    <col min="11791" max="11791" width="1.33203125" style="774" customWidth="1"/>
    <col min="11792" max="11792" width="10" style="774" customWidth="1"/>
    <col min="11793" max="11793" width="1.33203125" style="774" customWidth="1"/>
    <col min="11794" max="11794" width="9.33203125" style="774" customWidth="1"/>
    <col min="11795" max="11795" width="1.33203125" style="774" customWidth="1"/>
    <col min="11796" max="11796" width="7.77734375" style="774" customWidth="1"/>
    <col min="11797" max="11797" width="1.33203125" style="774" customWidth="1"/>
    <col min="11798" max="11798" width="0.77734375" style="774" customWidth="1"/>
    <col min="11799" max="11799" width="9.33203125" style="774" customWidth="1"/>
    <col min="11800" max="11800" width="1.33203125" style="774" customWidth="1"/>
    <col min="11801" max="11801" width="0.88671875" style="774" customWidth="1"/>
    <col min="11802" max="11802" width="9.5546875" style="774" bestFit="1" customWidth="1"/>
    <col min="11803" max="11804" width="0.6640625" style="774" customWidth="1"/>
    <col min="11805" max="11805" width="9.6640625" style="774" customWidth="1"/>
    <col min="11806" max="11806" width="1.109375" style="774" customWidth="1"/>
    <col min="11807" max="11807" width="8.5546875" style="774" customWidth="1"/>
    <col min="11808" max="11808" width="14.5546875" style="774" customWidth="1"/>
    <col min="11809" max="11809" width="10" style="774" customWidth="1"/>
    <col min="11810" max="11810" width="7.77734375" style="774" bestFit="1" customWidth="1"/>
    <col min="11811" max="11811" width="9.88671875" style="774" customWidth="1"/>
    <col min="11812" max="12028" width="8.88671875" style="774"/>
    <col min="12029" max="12029" width="38.44140625" style="774" customWidth="1"/>
    <col min="12030" max="12030" width="8.5546875" style="774" customWidth="1"/>
    <col min="12031" max="12031" width="1.33203125" style="774" customWidth="1"/>
    <col min="12032" max="12032" width="8.88671875" style="774" customWidth="1"/>
    <col min="12033" max="12033" width="1.33203125" style="774" customWidth="1"/>
    <col min="12034" max="12034" width="9.33203125" style="774" customWidth="1"/>
    <col min="12035" max="12035" width="1.33203125" style="774" customWidth="1"/>
    <col min="12036" max="12036" width="10" style="774" customWidth="1"/>
    <col min="12037" max="12037" width="1.33203125" style="774" customWidth="1"/>
    <col min="12038" max="12038" width="9.109375" style="774" customWidth="1"/>
    <col min="12039" max="12039" width="1.33203125" style="774" customWidth="1"/>
    <col min="12040" max="12040" width="11.33203125" style="774" customWidth="1"/>
    <col min="12041" max="12041" width="1.33203125" style="774" customWidth="1"/>
    <col min="12042" max="12042" width="9.109375" style="774" customWidth="1"/>
    <col min="12043" max="12043" width="1.6640625" style="774" customWidth="1"/>
    <col min="12044" max="12044" width="11" style="774" customWidth="1"/>
    <col min="12045" max="12045" width="1.33203125" style="774" customWidth="1"/>
    <col min="12046" max="12046" width="10.77734375" style="774" customWidth="1"/>
    <col min="12047" max="12047" width="1.33203125" style="774" customWidth="1"/>
    <col min="12048" max="12048" width="10" style="774" customWidth="1"/>
    <col min="12049" max="12049" width="1.33203125" style="774" customWidth="1"/>
    <col min="12050" max="12050" width="9.33203125" style="774" customWidth="1"/>
    <col min="12051" max="12051" width="1.33203125" style="774" customWidth="1"/>
    <col min="12052" max="12052" width="7.77734375" style="774" customWidth="1"/>
    <col min="12053" max="12053" width="1.33203125" style="774" customWidth="1"/>
    <col min="12054" max="12054" width="0.77734375" style="774" customWidth="1"/>
    <col min="12055" max="12055" width="9.33203125" style="774" customWidth="1"/>
    <col min="12056" max="12056" width="1.33203125" style="774" customWidth="1"/>
    <col min="12057" max="12057" width="0.88671875" style="774" customWidth="1"/>
    <col min="12058" max="12058" width="9.5546875" style="774" bestFit="1" customWidth="1"/>
    <col min="12059" max="12060" width="0.6640625" style="774" customWidth="1"/>
    <col min="12061" max="12061" width="9.6640625" style="774" customWidth="1"/>
    <col min="12062" max="12062" width="1.109375" style="774" customWidth="1"/>
    <col min="12063" max="12063" width="8.5546875" style="774" customWidth="1"/>
    <col min="12064" max="12064" width="14.5546875" style="774" customWidth="1"/>
    <col min="12065" max="12065" width="10" style="774" customWidth="1"/>
    <col min="12066" max="12066" width="7.77734375" style="774" bestFit="1" customWidth="1"/>
    <col min="12067" max="12067" width="9.88671875" style="774" customWidth="1"/>
    <col min="12068" max="12284" width="8.88671875" style="774"/>
    <col min="12285" max="12285" width="38.44140625" style="774" customWidth="1"/>
    <col min="12286" max="12286" width="8.5546875" style="774" customWidth="1"/>
    <col min="12287" max="12287" width="1.33203125" style="774" customWidth="1"/>
    <col min="12288" max="12288" width="8.88671875" style="774" customWidth="1"/>
    <col min="12289" max="12289" width="1.33203125" style="774" customWidth="1"/>
    <col min="12290" max="12290" width="9.33203125" style="774" customWidth="1"/>
    <col min="12291" max="12291" width="1.33203125" style="774" customWidth="1"/>
    <col min="12292" max="12292" width="10" style="774" customWidth="1"/>
    <col min="12293" max="12293" width="1.33203125" style="774" customWidth="1"/>
    <col min="12294" max="12294" width="9.109375" style="774" customWidth="1"/>
    <col min="12295" max="12295" width="1.33203125" style="774" customWidth="1"/>
    <col min="12296" max="12296" width="11.33203125" style="774" customWidth="1"/>
    <col min="12297" max="12297" width="1.33203125" style="774" customWidth="1"/>
    <col min="12298" max="12298" width="9.109375" style="774" customWidth="1"/>
    <col min="12299" max="12299" width="1.6640625" style="774" customWidth="1"/>
    <col min="12300" max="12300" width="11" style="774" customWidth="1"/>
    <col min="12301" max="12301" width="1.33203125" style="774" customWidth="1"/>
    <col min="12302" max="12302" width="10.77734375" style="774" customWidth="1"/>
    <col min="12303" max="12303" width="1.33203125" style="774" customWidth="1"/>
    <col min="12304" max="12304" width="10" style="774" customWidth="1"/>
    <col min="12305" max="12305" width="1.33203125" style="774" customWidth="1"/>
    <col min="12306" max="12306" width="9.33203125" style="774" customWidth="1"/>
    <col min="12307" max="12307" width="1.33203125" style="774" customWidth="1"/>
    <col min="12308" max="12308" width="7.77734375" style="774" customWidth="1"/>
    <col min="12309" max="12309" width="1.33203125" style="774" customWidth="1"/>
    <col min="12310" max="12310" width="0.77734375" style="774" customWidth="1"/>
    <col min="12311" max="12311" width="9.33203125" style="774" customWidth="1"/>
    <col min="12312" max="12312" width="1.33203125" style="774" customWidth="1"/>
    <col min="12313" max="12313" width="0.88671875" style="774" customWidth="1"/>
    <col min="12314" max="12314" width="9.5546875" style="774" bestFit="1" customWidth="1"/>
    <col min="12315" max="12316" width="0.6640625" style="774" customWidth="1"/>
    <col min="12317" max="12317" width="9.6640625" style="774" customWidth="1"/>
    <col min="12318" max="12318" width="1.109375" style="774" customWidth="1"/>
    <col min="12319" max="12319" width="8.5546875" style="774" customWidth="1"/>
    <col min="12320" max="12320" width="14.5546875" style="774" customWidth="1"/>
    <col min="12321" max="12321" width="10" style="774" customWidth="1"/>
    <col min="12322" max="12322" width="7.77734375" style="774" bestFit="1" customWidth="1"/>
    <col min="12323" max="12323" width="9.88671875" style="774" customWidth="1"/>
    <col min="12324" max="12540" width="8.88671875" style="774"/>
    <col min="12541" max="12541" width="38.44140625" style="774" customWidth="1"/>
    <col min="12542" max="12542" width="8.5546875" style="774" customWidth="1"/>
    <col min="12543" max="12543" width="1.33203125" style="774" customWidth="1"/>
    <col min="12544" max="12544" width="8.88671875" style="774" customWidth="1"/>
    <col min="12545" max="12545" width="1.33203125" style="774" customWidth="1"/>
    <col min="12546" max="12546" width="9.33203125" style="774" customWidth="1"/>
    <col min="12547" max="12547" width="1.33203125" style="774" customWidth="1"/>
    <col min="12548" max="12548" width="10" style="774" customWidth="1"/>
    <col min="12549" max="12549" width="1.33203125" style="774" customWidth="1"/>
    <col min="12550" max="12550" width="9.109375" style="774" customWidth="1"/>
    <col min="12551" max="12551" width="1.33203125" style="774" customWidth="1"/>
    <col min="12552" max="12552" width="11.33203125" style="774" customWidth="1"/>
    <col min="12553" max="12553" width="1.33203125" style="774" customWidth="1"/>
    <col min="12554" max="12554" width="9.109375" style="774" customWidth="1"/>
    <col min="12555" max="12555" width="1.6640625" style="774" customWidth="1"/>
    <col min="12556" max="12556" width="11" style="774" customWidth="1"/>
    <col min="12557" max="12557" width="1.33203125" style="774" customWidth="1"/>
    <col min="12558" max="12558" width="10.77734375" style="774" customWidth="1"/>
    <col min="12559" max="12559" width="1.33203125" style="774" customWidth="1"/>
    <col min="12560" max="12560" width="10" style="774" customWidth="1"/>
    <col min="12561" max="12561" width="1.33203125" style="774" customWidth="1"/>
    <col min="12562" max="12562" width="9.33203125" style="774" customWidth="1"/>
    <col min="12563" max="12563" width="1.33203125" style="774" customWidth="1"/>
    <col min="12564" max="12564" width="7.77734375" style="774" customWidth="1"/>
    <col min="12565" max="12565" width="1.33203125" style="774" customWidth="1"/>
    <col min="12566" max="12566" width="0.77734375" style="774" customWidth="1"/>
    <col min="12567" max="12567" width="9.33203125" style="774" customWidth="1"/>
    <col min="12568" max="12568" width="1.33203125" style="774" customWidth="1"/>
    <col min="12569" max="12569" width="0.88671875" style="774" customWidth="1"/>
    <col min="12570" max="12570" width="9.5546875" style="774" bestFit="1" customWidth="1"/>
    <col min="12571" max="12572" width="0.6640625" style="774" customWidth="1"/>
    <col min="12573" max="12573" width="9.6640625" style="774" customWidth="1"/>
    <col min="12574" max="12574" width="1.109375" style="774" customWidth="1"/>
    <col min="12575" max="12575" width="8.5546875" style="774" customWidth="1"/>
    <col min="12576" max="12576" width="14.5546875" style="774" customWidth="1"/>
    <col min="12577" max="12577" width="10" style="774" customWidth="1"/>
    <col min="12578" max="12578" width="7.77734375" style="774" bestFit="1" customWidth="1"/>
    <col min="12579" max="12579" width="9.88671875" style="774" customWidth="1"/>
    <col min="12580" max="12796" width="8.88671875" style="774"/>
    <col min="12797" max="12797" width="38.44140625" style="774" customWidth="1"/>
    <col min="12798" max="12798" width="8.5546875" style="774" customWidth="1"/>
    <col min="12799" max="12799" width="1.33203125" style="774" customWidth="1"/>
    <col min="12800" max="12800" width="8.88671875" style="774" customWidth="1"/>
    <col min="12801" max="12801" width="1.33203125" style="774" customWidth="1"/>
    <col min="12802" max="12802" width="9.33203125" style="774" customWidth="1"/>
    <col min="12803" max="12803" width="1.33203125" style="774" customWidth="1"/>
    <col min="12804" max="12804" width="10" style="774" customWidth="1"/>
    <col min="12805" max="12805" width="1.33203125" style="774" customWidth="1"/>
    <col min="12806" max="12806" width="9.109375" style="774" customWidth="1"/>
    <col min="12807" max="12807" width="1.33203125" style="774" customWidth="1"/>
    <col min="12808" max="12808" width="11.33203125" style="774" customWidth="1"/>
    <col min="12809" max="12809" width="1.33203125" style="774" customWidth="1"/>
    <col min="12810" max="12810" width="9.109375" style="774" customWidth="1"/>
    <col min="12811" max="12811" width="1.6640625" style="774" customWidth="1"/>
    <col min="12812" max="12812" width="11" style="774" customWidth="1"/>
    <col min="12813" max="12813" width="1.33203125" style="774" customWidth="1"/>
    <col min="12814" max="12814" width="10.77734375" style="774" customWidth="1"/>
    <col min="12815" max="12815" width="1.33203125" style="774" customWidth="1"/>
    <col min="12816" max="12816" width="10" style="774" customWidth="1"/>
    <col min="12817" max="12817" width="1.33203125" style="774" customWidth="1"/>
    <col min="12818" max="12818" width="9.33203125" style="774" customWidth="1"/>
    <col min="12819" max="12819" width="1.33203125" style="774" customWidth="1"/>
    <col min="12820" max="12820" width="7.77734375" style="774" customWidth="1"/>
    <col min="12821" max="12821" width="1.33203125" style="774" customWidth="1"/>
    <col min="12822" max="12822" width="0.77734375" style="774" customWidth="1"/>
    <col min="12823" max="12823" width="9.33203125" style="774" customWidth="1"/>
    <col min="12824" max="12824" width="1.33203125" style="774" customWidth="1"/>
    <col min="12825" max="12825" width="0.88671875" style="774" customWidth="1"/>
    <col min="12826" max="12826" width="9.5546875" style="774" bestFit="1" customWidth="1"/>
    <col min="12827" max="12828" width="0.6640625" style="774" customWidth="1"/>
    <col min="12829" max="12829" width="9.6640625" style="774" customWidth="1"/>
    <col min="12830" max="12830" width="1.109375" style="774" customWidth="1"/>
    <col min="12831" max="12831" width="8.5546875" style="774" customWidth="1"/>
    <col min="12832" max="12832" width="14.5546875" style="774" customWidth="1"/>
    <col min="12833" max="12833" width="10" style="774" customWidth="1"/>
    <col min="12834" max="12834" width="7.77734375" style="774" bestFit="1" customWidth="1"/>
    <col min="12835" max="12835" width="9.88671875" style="774" customWidth="1"/>
    <col min="12836" max="13052" width="8.88671875" style="774"/>
    <col min="13053" max="13053" width="38.44140625" style="774" customWidth="1"/>
    <col min="13054" max="13054" width="8.5546875" style="774" customWidth="1"/>
    <col min="13055" max="13055" width="1.33203125" style="774" customWidth="1"/>
    <col min="13056" max="13056" width="8.88671875" style="774" customWidth="1"/>
    <col min="13057" max="13057" width="1.33203125" style="774" customWidth="1"/>
    <col min="13058" max="13058" width="9.33203125" style="774" customWidth="1"/>
    <col min="13059" max="13059" width="1.33203125" style="774" customWidth="1"/>
    <col min="13060" max="13060" width="10" style="774" customWidth="1"/>
    <col min="13061" max="13061" width="1.33203125" style="774" customWidth="1"/>
    <col min="13062" max="13062" width="9.109375" style="774" customWidth="1"/>
    <col min="13063" max="13063" width="1.33203125" style="774" customWidth="1"/>
    <col min="13064" max="13064" width="11.33203125" style="774" customWidth="1"/>
    <col min="13065" max="13065" width="1.33203125" style="774" customWidth="1"/>
    <col min="13066" max="13066" width="9.109375" style="774" customWidth="1"/>
    <col min="13067" max="13067" width="1.6640625" style="774" customWidth="1"/>
    <col min="13068" max="13068" width="11" style="774" customWidth="1"/>
    <col min="13069" max="13069" width="1.33203125" style="774" customWidth="1"/>
    <col min="13070" max="13070" width="10.77734375" style="774" customWidth="1"/>
    <col min="13071" max="13071" width="1.33203125" style="774" customWidth="1"/>
    <col min="13072" max="13072" width="10" style="774" customWidth="1"/>
    <col min="13073" max="13073" width="1.33203125" style="774" customWidth="1"/>
    <col min="13074" max="13074" width="9.33203125" style="774" customWidth="1"/>
    <col min="13075" max="13075" width="1.33203125" style="774" customWidth="1"/>
    <col min="13076" max="13076" width="7.77734375" style="774" customWidth="1"/>
    <col min="13077" max="13077" width="1.33203125" style="774" customWidth="1"/>
    <col min="13078" max="13078" width="0.77734375" style="774" customWidth="1"/>
    <col min="13079" max="13079" width="9.33203125" style="774" customWidth="1"/>
    <col min="13080" max="13080" width="1.33203125" style="774" customWidth="1"/>
    <col min="13081" max="13081" width="0.88671875" style="774" customWidth="1"/>
    <col min="13082" max="13082" width="9.5546875" style="774" bestFit="1" customWidth="1"/>
    <col min="13083" max="13084" width="0.6640625" style="774" customWidth="1"/>
    <col min="13085" max="13085" width="9.6640625" style="774" customWidth="1"/>
    <col min="13086" max="13086" width="1.109375" style="774" customWidth="1"/>
    <col min="13087" max="13087" width="8.5546875" style="774" customWidth="1"/>
    <col min="13088" max="13088" width="14.5546875" style="774" customWidth="1"/>
    <col min="13089" max="13089" width="10" style="774" customWidth="1"/>
    <col min="13090" max="13090" width="7.77734375" style="774" bestFit="1" customWidth="1"/>
    <col min="13091" max="13091" width="9.88671875" style="774" customWidth="1"/>
    <col min="13092" max="13308" width="8.88671875" style="774"/>
    <col min="13309" max="13309" width="38.44140625" style="774" customWidth="1"/>
    <col min="13310" max="13310" width="8.5546875" style="774" customWidth="1"/>
    <col min="13311" max="13311" width="1.33203125" style="774" customWidth="1"/>
    <col min="13312" max="13312" width="8.88671875" style="774" customWidth="1"/>
    <col min="13313" max="13313" width="1.33203125" style="774" customWidth="1"/>
    <col min="13314" max="13314" width="9.33203125" style="774" customWidth="1"/>
    <col min="13315" max="13315" width="1.33203125" style="774" customWidth="1"/>
    <col min="13316" max="13316" width="10" style="774" customWidth="1"/>
    <col min="13317" max="13317" width="1.33203125" style="774" customWidth="1"/>
    <col min="13318" max="13318" width="9.109375" style="774" customWidth="1"/>
    <col min="13319" max="13319" width="1.33203125" style="774" customWidth="1"/>
    <col min="13320" max="13320" width="11.33203125" style="774" customWidth="1"/>
    <col min="13321" max="13321" width="1.33203125" style="774" customWidth="1"/>
    <col min="13322" max="13322" width="9.109375" style="774" customWidth="1"/>
    <col min="13323" max="13323" width="1.6640625" style="774" customWidth="1"/>
    <col min="13324" max="13324" width="11" style="774" customWidth="1"/>
    <col min="13325" max="13325" width="1.33203125" style="774" customWidth="1"/>
    <col min="13326" max="13326" width="10.77734375" style="774" customWidth="1"/>
    <col min="13327" max="13327" width="1.33203125" style="774" customWidth="1"/>
    <col min="13328" max="13328" width="10" style="774" customWidth="1"/>
    <col min="13329" max="13329" width="1.33203125" style="774" customWidth="1"/>
    <col min="13330" max="13330" width="9.33203125" style="774" customWidth="1"/>
    <col min="13331" max="13331" width="1.33203125" style="774" customWidth="1"/>
    <col min="13332" max="13332" width="7.77734375" style="774" customWidth="1"/>
    <col min="13333" max="13333" width="1.33203125" style="774" customWidth="1"/>
    <col min="13334" max="13334" width="0.77734375" style="774" customWidth="1"/>
    <col min="13335" max="13335" width="9.33203125" style="774" customWidth="1"/>
    <col min="13336" max="13336" width="1.33203125" style="774" customWidth="1"/>
    <col min="13337" max="13337" width="0.88671875" style="774" customWidth="1"/>
    <col min="13338" max="13338" width="9.5546875" style="774" bestFit="1" customWidth="1"/>
    <col min="13339" max="13340" width="0.6640625" style="774" customWidth="1"/>
    <col min="13341" max="13341" width="9.6640625" style="774" customWidth="1"/>
    <col min="13342" max="13342" width="1.109375" style="774" customWidth="1"/>
    <col min="13343" max="13343" width="8.5546875" style="774" customWidth="1"/>
    <col min="13344" max="13344" width="14.5546875" style="774" customWidth="1"/>
    <col min="13345" max="13345" width="10" style="774" customWidth="1"/>
    <col min="13346" max="13346" width="7.77734375" style="774" bestFit="1" customWidth="1"/>
    <col min="13347" max="13347" width="9.88671875" style="774" customWidth="1"/>
    <col min="13348" max="13564" width="8.88671875" style="774"/>
    <col min="13565" max="13565" width="38.44140625" style="774" customWidth="1"/>
    <col min="13566" max="13566" width="8.5546875" style="774" customWidth="1"/>
    <col min="13567" max="13567" width="1.33203125" style="774" customWidth="1"/>
    <col min="13568" max="13568" width="8.88671875" style="774" customWidth="1"/>
    <col min="13569" max="13569" width="1.33203125" style="774" customWidth="1"/>
    <col min="13570" max="13570" width="9.33203125" style="774" customWidth="1"/>
    <col min="13571" max="13571" width="1.33203125" style="774" customWidth="1"/>
    <col min="13572" max="13572" width="10" style="774" customWidth="1"/>
    <col min="13573" max="13573" width="1.33203125" style="774" customWidth="1"/>
    <col min="13574" max="13574" width="9.109375" style="774" customWidth="1"/>
    <col min="13575" max="13575" width="1.33203125" style="774" customWidth="1"/>
    <col min="13576" max="13576" width="11.33203125" style="774" customWidth="1"/>
    <col min="13577" max="13577" width="1.33203125" style="774" customWidth="1"/>
    <col min="13578" max="13578" width="9.109375" style="774" customWidth="1"/>
    <col min="13579" max="13579" width="1.6640625" style="774" customWidth="1"/>
    <col min="13580" max="13580" width="11" style="774" customWidth="1"/>
    <col min="13581" max="13581" width="1.33203125" style="774" customWidth="1"/>
    <col min="13582" max="13582" width="10.77734375" style="774" customWidth="1"/>
    <col min="13583" max="13583" width="1.33203125" style="774" customWidth="1"/>
    <col min="13584" max="13584" width="10" style="774" customWidth="1"/>
    <col min="13585" max="13585" width="1.33203125" style="774" customWidth="1"/>
    <col min="13586" max="13586" width="9.33203125" style="774" customWidth="1"/>
    <col min="13587" max="13587" width="1.33203125" style="774" customWidth="1"/>
    <col min="13588" max="13588" width="7.77734375" style="774" customWidth="1"/>
    <col min="13589" max="13589" width="1.33203125" style="774" customWidth="1"/>
    <col min="13590" max="13590" width="0.77734375" style="774" customWidth="1"/>
    <col min="13591" max="13591" width="9.33203125" style="774" customWidth="1"/>
    <col min="13592" max="13592" width="1.33203125" style="774" customWidth="1"/>
    <col min="13593" max="13593" width="0.88671875" style="774" customWidth="1"/>
    <col min="13594" max="13594" width="9.5546875" style="774" bestFit="1" customWidth="1"/>
    <col min="13595" max="13596" width="0.6640625" style="774" customWidth="1"/>
    <col min="13597" max="13597" width="9.6640625" style="774" customWidth="1"/>
    <col min="13598" max="13598" width="1.109375" style="774" customWidth="1"/>
    <col min="13599" max="13599" width="8.5546875" style="774" customWidth="1"/>
    <col min="13600" max="13600" width="14.5546875" style="774" customWidth="1"/>
    <col min="13601" max="13601" width="10" style="774" customWidth="1"/>
    <col min="13602" max="13602" width="7.77734375" style="774" bestFit="1" customWidth="1"/>
    <col min="13603" max="13603" width="9.88671875" style="774" customWidth="1"/>
    <col min="13604" max="13820" width="8.88671875" style="774"/>
    <col min="13821" max="13821" width="38.44140625" style="774" customWidth="1"/>
    <col min="13822" max="13822" width="8.5546875" style="774" customWidth="1"/>
    <col min="13823" max="13823" width="1.33203125" style="774" customWidth="1"/>
    <col min="13824" max="13824" width="8.88671875" style="774" customWidth="1"/>
    <col min="13825" max="13825" width="1.33203125" style="774" customWidth="1"/>
    <col min="13826" max="13826" width="9.33203125" style="774" customWidth="1"/>
    <col min="13827" max="13827" width="1.33203125" style="774" customWidth="1"/>
    <col min="13828" max="13828" width="10" style="774" customWidth="1"/>
    <col min="13829" max="13829" width="1.33203125" style="774" customWidth="1"/>
    <col min="13830" max="13830" width="9.109375" style="774" customWidth="1"/>
    <col min="13831" max="13831" width="1.33203125" style="774" customWidth="1"/>
    <col min="13832" max="13832" width="11.33203125" style="774" customWidth="1"/>
    <col min="13833" max="13833" width="1.33203125" style="774" customWidth="1"/>
    <col min="13834" max="13834" width="9.109375" style="774" customWidth="1"/>
    <col min="13835" max="13835" width="1.6640625" style="774" customWidth="1"/>
    <col min="13836" max="13836" width="11" style="774" customWidth="1"/>
    <col min="13837" max="13837" width="1.33203125" style="774" customWidth="1"/>
    <col min="13838" max="13838" width="10.77734375" style="774" customWidth="1"/>
    <col min="13839" max="13839" width="1.33203125" style="774" customWidth="1"/>
    <col min="13840" max="13840" width="10" style="774" customWidth="1"/>
    <col min="13841" max="13841" width="1.33203125" style="774" customWidth="1"/>
    <col min="13842" max="13842" width="9.33203125" style="774" customWidth="1"/>
    <col min="13843" max="13843" width="1.33203125" style="774" customWidth="1"/>
    <col min="13844" max="13844" width="7.77734375" style="774" customWidth="1"/>
    <col min="13845" max="13845" width="1.33203125" style="774" customWidth="1"/>
    <col min="13846" max="13846" width="0.77734375" style="774" customWidth="1"/>
    <col min="13847" max="13847" width="9.33203125" style="774" customWidth="1"/>
    <col min="13848" max="13848" width="1.33203125" style="774" customWidth="1"/>
    <col min="13849" max="13849" width="0.88671875" style="774" customWidth="1"/>
    <col min="13850" max="13850" width="9.5546875" style="774" bestFit="1" customWidth="1"/>
    <col min="13851" max="13852" width="0.6640625" style="774" customWidth="1"/>
    <col min="13853" max="13853" width="9.6640625" style="774" customWidth="1"/>
    <col min="13854" max="13854" width="1.109375" style="774" customWidth="1"/>
    <col min="13855" max="13855" width="8.5546875" style="774" customWidth="1"/>
    <col min="13856" max="13856" width="14.5546875" style="774" customWidth="1"/>
    <col min="13857" max="13857" width="10" style="774" customWidth="1"/>
    <col min="13858" max="13858" width="7.77734375" style="774" bestFit="1" customWidth="1"/>
    <col min="13859" max="13859" width="9.88671875" style="774" customWidth="1"/>
    <col min="13860" max="14076" width="8.88671875" style="774"/>
    <col min="14077" max="14077" width="38.44140625" style="774" customWidth="1"/>
    <col min="14078" max="14078" width="8.5546875" style="774" customWidth="1"/>
    <col min="14079" max="14079" width="1.33203125" style="774" customWidth="1"/>
    <col min="14080" max="14080" width="8.88671875" style="774" customWidth="1"/>
    <col min="14081" max="14081" width="1.33203125" style="774" customWidth="1"/>
    <col min="14082" max="14082" width="9.33203125" style="774" customWidth="1"/>
    <col min="14083" max="14083" width="1.33203125" style="774" customWidth="1"/>
    <col min="14084" max="14084" width="10" style="774" customWidth="1"/>
    <col min="14085" max="14085" width="1.33203125" style="774" customWidth="1"/>
    <col min="14086" max="14086" width="9.109375" style="774" customWidth="1"/>
    <col min="14087" max="14087" width="1.33203125" style="774" customWidth="1"/>
    <col min="14088" max="14088" width="11.33203125" style="774" customWidth="1"/>
    <col min="14089" max="14089" width="1.33203125" style="774" customWidth="1"/>
    <col min="14090" max="14090" width="9.109375" style="774" customWidth="1"/>
    <col min="14091" max="14091" width="1.6640625" style="774" customWidth="1"/>
    <col min="14092" max="14092" width="11" style="774" customWidth="1"/>
    <col min="14093" max="14093" width="1.33203125" style="774" customWidth="1"/>
    <col min="14094" max="14094" width="10.77734375" style="774" customWidth="1"/>
    <col min="14095" max="14095" width="1.33203125" style="774" customWidth="1"/>
    <col min="14096" max="14096" width="10" style="774" customWidth="1"/>
    <col min="14097" max="14097" width="1.33203125" style="774" customWidth="1"/>
    <col min="14098" max="14098" width="9.33203125" style="774" customWidth="1"/>
    <col min="14099" max="14099" width="1.33203125" style="774" customWidth="1"/>
    <col min="14100" max="14100" width="7.77734375" style="774" customWidth="1"/>
    <col min="14101" max="14101" width="1.33203125" style="774" customWidth="1"/>
    <col min="14102" max="14102" width="0.77734375" style="774" customWidth="1"/>
    <col min="14103" max="14103" width="9.33203125" style="774" customWidth="1"/>
    <col min="14104" max="14104" width="1.33203125" style="774" customWidth="1"/>
    <col min="14105" max="14105" width="0.88671875" style="774" customWidth="1"/>
    <col min="14106" max="14106" width="9.5546875" style="774" bestFit="1" customWidth="1"/>
    <col min="14107" max="14108" width="0.6640625" style="774" customWidth="1"/>
    <col min="14109" max="14109" width="9.6640625" style="774" customWidth="1"/>
    <col min="14110" max="14110" width="1.109375" style="774" customWidth="1"/>
    <col min="14111" max="14111" width="8.5546875" style="774" customWidth="1"/>
    <col min="14112" max="14112" width="14.5546875" style="774" customWidth="1"/>
    <col min="14113" max="14113" width="10" style="774" customWidth="1"/>
    <col min="14114" max="14114" width="7.77734375" style="774" bestFit="1" customWidth="1"/>
    <col min="14115" max="14115" width="9.88671875" style="774" customWidth="1"/>
    <col min="14116" max="14332" width="8.88671875" style="774"/>
    <col min="14333" max="14333" width="38.44140625" style="774" customWidth="1"/>
    <col min="14334" max="14334" width="8.5546875" style="774" customWidth="1"/>
    <col min="14335" max="14335" width="1.33203125" style="774" customWidth="1"/>
    <col min="14336" max="14336" width="8.88671875" style="774" customWidth="1"/>
    <col min="14337" max="14337" width="1.33203125" style="774" customWidth="1"/>
    <col min="14338" max="14338" width="9.33203125" style="774" customWidth="1"/>
    <col min="14339" max="14339" width="1.33203125" style="774" customWidth="1"/>
    <col min="14340" max="14340" width="10" style="774" customWidth="1"/>
    <col min="14341" max="14341" width="1.33203125" style="774" customWidth="1"/>
    <col min="14342" max="14342" width="9.109375" style="774" customWidth="1"/>
    <col min="14343" max="14343" width="1.33203125" style="774" customWidth="1"/>
    <col min="14344" max="14344" width="11.33203125" style="774" customWidth="1"/>
    <col min="14345" max="14345" width="1.33203125" style="774" customWidth="1"/>
    <col min="14346" max="14346" width="9.109375" style="774" customWidth="1"/>
    <col min="14347" max="14347" width="1.6640625" style="774" customWidth="1"/>
    <col min="14348" max="14348" width="11" style="774" customWidth="1"/>
    <col min="14349" max="14349" width="1.33203125" style="774" customWidth="1"/>
    <col min="14350" max="14350" width="10.77734375" style="774" customWidth="1"/>
    <col min="14351" max="14351" width="1.33203125" style="774" customWidth="1"/>
    <col min="14352" max="14352" width="10" style="774" customWidth="1"/>
    <col min="14353" max="14353" width="1.33203125" style="774" customWidth="1"/>
    <col min="14354" max="14354" width="9.33203125" style="774" customWidth="1"/>
    <col min="14355" max="14355" width="1.33203125" style="774" customWidth="1"/>
    <col min="14356" max="14356" width="7.77734375" style="774" customWidth="1"/>
    <col min="14357" max="14357" width="1.33203125" style="774" customWidth="1"/>
    <col min="14358" max="14358" width="0.77734375" style="774" customWidth="1"/>
    <col min="14359" max="14359" width="9.33203125" style="774" customWidth="1"/>
    <col min="14360" max="14360" width="1.33203125" style="774" customWidth="1"/>
    <col min="14361" max="14361" width="0.88671875" style="774" customWidth="1"/>
    <col min="14362" max="14362" width="9.5546875" style="774" bestFit="1" customWidth="1"/>
    <col min="14363" max="14364" width="0.6640625" style="774" customWidth="1"/>
    <col min="14365" max="14365" width="9.6640625" style="774" customWidth="1"/>
    <col min="14366" max="14366" width="1.109375" style="774" customWidth="1"/>
    <col min="14367" max="14367" width="8.5546875" style="774" customWidth="1"/>
    <col min="14368" max="14368" width="14.5546875" style="774" customWidth="1"/>
    <col min="14369" max="14369" width="10" style="774" customWidth="1"/>
    <col min="14370" max="14370" width="7.77734375" style="774" bestFit="1" customWidth="1"/>
    <col min="14371" max="14371" width="9.88671875" style="774" customWidth="1"/>
    <col min="14372" max="14588" width="8.88671875" style="774"/>
    <col min="14589" max="14589" width="38.44140625" style="774" customWidth="1"/>
    <col min="14590" max="14590" width="8.5546875" style="774" customWidth="1"/>
    <col min="14591" max="14591" width="1.33203125" style="774" customWidth="1"/>
    <col min="14592" max="14592" width="8.88671875" style="774" customWidth="1"/>
    <col min="14593" max="14593" width="1.33203125" style="774" customWidth="1"/>
    <col min="14594" max="14594" width="9.33203125" style="774" customWidth="1"/>
    <col min="14595" max="14595" width="1.33203125" style="774" customWidth="1"/>
    <col min="14596" max="14596" width="10" style="774" customWidth="1"/>
    <col min="14597" max="14597" width="1.33203125" style="774" customWidth="1"/>
    <col min="14598" max="14598" width="9.109375" style="774" customWidth="1"/>
    <col min="14599" max="14599" width="1.33203125" style="774" customWidth="1"/>
    <col min="14600" max="14600" width="11.33203125" style="774" customWidth="1"/>
    <col min="14601" max="14601" width="1.33203125" style="774" customWidth="1"/>
    <col min="14602" max="14602" width="9.109375" style="774" customWidth="1"/>
    <col min="14603" max="14603" width="1.6640625" style="774" customWidth="1"/>
    <col min="14604" max="14604" width="11" style="774" customWidth="1"/>
    <col min="14605" max="14605" width="1.33203125" style="774" customWidth="1"/>
    <col min="14606" max="14606" width="10.77734375" style="774" customWidth="1"/>
    <col min="14607" max="14607" width="1.33203125" style="774" customWidth="1"/>
    <col min="14608" max="14608" width="10" style="774" customWidth="1"/>
    <col min="14609" max="14609" width="1.33203125" style="774" customWidth="1"/>
    <col min="14610" max="14610" width="9.33203125" style="774" customWidth="1"/>
    <col min="14611" max="14611" width="1.33203125" style="774" customWidth="1"/>
    <col min="14612" max="14612" width="7.77734375" style="774" customWidth="1"/>
    <col min="14613" max="14613" width="1.33203125" style="774" customWidth="1"/>
    <col min="14614" max="14614" width="0.77734375" style="774" customWidth="1"/>
    <col min="14615" max="14615" width="9.33203125" style="774" customWidth="1"/>
    <col min="14616" max="14616" width="1.33203125" style="774" customWidth="1"/>
    <col min="14617" max="14617" width="0.88671875" style="774" customWidth="1"/>
    <col min="14618" max="14618" width="9.5546875" style="774" bestFit="1" customWidth="1"/>
    <col min="14619" max="14620" width="0.6640625" style="774" customWidth="1"/>
    <col min="14621" max="14621" width="9.6640625" style="774" customWidth="1"/>
    <col min="14622" max="14622" width="1.109375" style="774" customWidth="1"/>
    <col min="14623" max="14623" width="8.5546875" style="774" customWidth="1"/>
    <col min="14624" max="14624" width="14.5546875" style="774" customWidth="1"/>
    <col min="14625" max="14625" width="10" style="774" customWidth="1"/>
    <col min="14626" max="14626" width="7.77734375" style="774" bestFit="1" customWidth="1"/>
    <col min="14627" max="14627" width="9.88671875" style="774" customWidth="1"/>
    <col min="14628" max="14844" width="8.88671875" style="774"/>
    <col min="14845" max="14845" width="38.44140625" style="774" customWidth="1"/>
    <col min="14846" max="14846" width="8.5546875" style="774" customWidth="1"/>
    <col min="14847" max="14847" width="1.33203125" style="774" customWidth="1"/>
    <col min="14848" max="14848" width="8.88671875" style="774" customWidth="1"/>
    <col min="14849" max="14849" width="1.33203125" style="774" customWidth="1"/>
    <col min="14850" max="14850" width="9.33203125" style="774" customWidth="1"/>
    <col min="14851" max="14851" width="1.33203125" style="774" customWidth="1"/>
    <col min="14852" max="14852" width="10" style="774" customWidth="1"/>
    <col min="14853" max="14853" width="1.33203125" style="774" customWidth="1"/>
    <col min="14854" max="14854" width="9.109375" style="774" customWidth="1"/>
    <col min="14855" max="14855" width="1.33203125" style="774" customWidth="1"/>
    <col min="14856" max="14856" width="11.33203125" style="774" customWidth="1"/>
    <col min="14857" max="14857" width="1.33203125" style="774" customWidth="1"/>
    <col min="14858" max="14858" width="9.109375" style="774" customWidth="1"/>
    <col min="14859" max="14859" width="1.6640625" style="774" customWidth="1"/>
    <col min="14860" max="14860" width="11" style="774" customWidth="1"/>
    <col min="14861" max="14861" width="1.33203125" style="774" customWidth="1"/>
    <col min="14862" max="14862" width="10.77734375" style="774" customWidth="1"/>
    <col min="14863" max="14863" width="1.33203125" style="774" customWidth="1"/>
    <col min="14864" max="14864" width="10" style="774" customWidth="1"/>
    <col min="14865" max="14865" width="1.33203125" style="774" customWidth="1"/>
    <col min="14866" max="14866" width="9.33203125" style="774" customWidth="1"/>
    <col min="14867" max="14867" width="1.33203125" style="774" customWidth="1"/>
    <col min="14868" max="14868" width="7.77734375" style="774" customWidth="1"/>
    <col min="14869" max="14869" width="1.33203125" style="774" customWidth="1"/>
    <col min="14870" max="14870" width="0.77734375" style="774" customWidth="1"/>
    <col min="14871" max="14871" width="9.33203125" style="774" customWidth="1"/>
    <col min="14872" max="14872" width="1.33203125" style="774" customWidth="1"/>
    <col min="14873" max="14873" width="0.88671875" style="774" customWidth="1"/>
    <col min="14874" max="14874" width="9.5546875" style="774" bestFit="1" customWidth="1"/>
    <col min="14875" max="14876" width="0.6640625" style="774" customWidth="1"/>
    <col min="14877" max="14877" width="9.6640625" style="774" customWidth="1"/>
    <col min="14878" max="14878" width="1.109375" style="774" customWidth="1"/>
    <col min="14879" max="14879" width="8.5546875" style="774" customWidth="1"/>
    <col min="14880" max="14880" width="14.5546875" style="774" customWidth="1"/>
    <col min="14881" max="14881" width="10" style="774" customWidth="1"/>
    <col min="14882" max="14882" width="7.77734375" style="774" bestFit="1" customWidth="1"/>
    <col min="14883" max="14883" width="9.88671875" style="774" customWidth="1"/>
    <col min="14884" max="15100" width="8.88671875" style="774"/>
    <col min="15101" max="15101" width="38.44140625" style="774" customWidth="1"/>
    <col min="15102" max="15102" width="8.5546875" style="774" customWidth="1"/>
    <col min="15103" max="15103" width="1.33203125" style="774" customWidth="1"/>
    <col min="15104" max="15104" width="8.88671875" style="774" customWidth="1"/>
    <col min="15105" max="15105" width="1.33203125" style="774" customWidth="1"/>
    <col min="15106" max="15106" width="9.33203125" style="774" customWidth="1"/>
    <col min="15107" max="15107" width="1.33203125" style="774" customWidth="1"/>
    <col min="15108" max="15108" width="10" style="774" customWidth="1"/>
    <col min="15109" max="15109" width="1.33203125" style="774" customWidth="1"/>
    <col min="15110" max="15110" width="9.109375" style="774" customWidth="1"/>
    <col min="15111" max="15111" width="1.33203125" style="774" customWidth="1"/>
    <col min="15112" max="15112" width="11.33203125" style="774" customWidth="1"/>
    <col min="15113" max="15113" width="1.33203125" style="774" customWidth="1"/>
    <col min="15114" max="15114" width="9.109375" style="774" customWidth="1"/>
    <col min="15115" max="15115" width="1.6640625" style="774" customWidth="1"/>
    <col min="15116" max="15116" width="11" style="774" customWidth="1"/>
    <col min="15117" max="15117" width="1.33203125" style="774" customWidth="1"/>
    <col min="15118" max="15118" width="10.77734375" style="774" customWidth="1"/>
    <col min="15119" max="15119" width="1.33203125" style="774" customWidth="1"/>
    <col min="15120" max="15120" width="10" style="774" customWidth="1"/>
    <col min="15121" max="15121" width="1.33203125" style="774" customWidth="1"/>
    <col min="15122" max="15122" width="9.33203125" style="774" customWidth="1"/>
    <col min="15123" max="15123" width="1.33203125" style="774" customWidth="1"/>
    <col min="15124" max="15124" width="7.77734375" style="774" customWidth="1"/>
    <col min="15125" max="15125" width="1.33203125" style="774" customWidth="1"/>
    <col min="15126" max="15126" width="0.77734375" style="774" customWidth="1"/>
    <col min="15127" max="15127" width="9.33203125" style="774" customWidth="1"/>
    <col min="15128" max="15128" width="1.33203125" style="774" customWidth="1"/>
    <col min="15129" max="15129" width="0.88671875" style="774" customWidth="1"/>
    <col min="15130" max="15130" width="9.5546875" style="774" bestFit="1" customWidth="1"/>
    <col min="15131" max="15132" width="0.6640625" style="774" customWidth="1"/>
    <col min="15133" max="15133" width="9.6640625" style="774" customWidth="1"/>
    <col min="15134" max="15134" width="1.109375" style="774" customWidth="1"/>
    <col min="15135" max="15135" width="8.5546875" style="774" customWidth="1"/>
    <col min="15136" max="15136" width="14.5546875" style="774" customWidth="1"/>
    <col min="15137" max="15137" width="10" style="774" customWidth="1"/>
    <col min="15138" max="15138" width="7.77734375" style="774" bestFit="1" customWidth="1"/>
    <col min="15139" max="15139" width="9.88671875" style="774" customWidth="1"/>
    <col min="15140" max="15356" width="8.88671875" style="774"/>
    <col min="15357" max="15357" width="38.44140625" style="774" customWidth="1"/>
    <col min="15358" max="15358" width="8.5546875" style="774" customWidth="1"/>
    <col min="15359" max="15359" width="1.33203125" style="774" customWidth="1"/>
    <col min="15360" max="15360" width="8.88671875" style="774" customWidth="1"/>
    <col min="15361" max="15361" width="1.33203125" style="774" customWidth="1"/>
    <col min="15362" max="15362" width="9.33203125" style="774" customWidth="1"/>
    <col min="15363" max="15363" width="1.33203125" style="774" customWidth="1"/>
    <col min="15364" max="15364" width="10" style="774" customWidth="1"/>
    <col min="15365" max="15365" width="1.33203125" style="774" customWidth="1"/>
    <col min="15366" max="15366" width="9.109375" style="774" customWidth="1"/>
    <col min="15367" max="15367" width="1.33203125" style="774" customWidth="1"/>
    <col min="15368" max="15368" width="11.33203125" style="774" customWidth="1"/>
    <col min="15369" max="15369" width="1.33203125" style="774" customWidth="1"/>
    <col min="15370" max="15370" width="9.109375" style="774" customWidth="1"/>
    <col min="15371" max="15371" width="1.6640625" style="774" customWidth="1"/>
    <col min="15372" max="15372" width="11" style="774" customWidth="1"/>
    <col min="15373" max="15373" width="1.33203125" style="774" customWidth="1"/>
    <col min="15374" max="15374" width="10.77734375" style="774" customWidth="1"/>
    <col min="15375" max="15375" width="1.33203125" style="774" customWidth="1"/>
    <col min="15376" max="15376" width="10" style="774" customWidth="1"/>
    <col min="15377" max="15377" width="1.33203125" style="774" customWidth="1"/>
    <col min="15378" max="15378" width="9.33203125" style="774" customWidth="1"/>
    <col min="15379" max="15379" width="1.33203125" style="774" customWidth="1"/>
    <col min="15380" max="15380" width="7.77734375" style="774" customWidth="1"/>
    <col min="15381" max="15381" width="1.33203125" style="774" customWidth="1"/>
    <col min="15382" max="15382" width="0.77734375" style="774" customWidth="1"/>
    <col min="15383" max="15383" width="9.33203125" style="774" customWidth="1"/>
    <col min="15384" max="15384" width="1.33203125" style="774" customWidth="1"/>
    <col min="15385" max="15385" width="0.88671875" style="774" customWidth="1"/>
    <col min="15386" max="15386" width="9.5546875" style="774" bestFit="1" customWidth="1"/>
    <col min="15387" max="15388" width="0.6640625" style="774" customWidth="1"/>
    <col min="15389" max="15389" width="9.6640625" style="774" customWidth="1"/>
    <col min="15390" max="15390" width="1.109375" style="774" customWidth="1"/>
    <col min="15391" max="15391" width="8.5546875" style="774" customWidth="1"/>
    <col min="15392" max="15392" width="14.5546875" style="774" customWidth="1"/>
    <col min="15393" max="15393" width="10" style="774" customWidth="1"/>
    <col min="15394" max="15394" width="7.77734375" style="774" bestFit="1" customWidth="1"/>
    <col min="15395" max="15395" width="9.88671875" style="774" customWidth="1"/>
    <col min="15396" max="15612" width="8.88671875" style="774"/>
    <col min="15613" max="15613" width="38.44140625" style="774" customWidth="1"/>
    <col min="15614" max="15614" width="8.5546875" style="774" customWidth="1"/>
    <col min="15615" max="15615" width="1.33203125" style="774" customWidth="1"/>
    <col min="15616" max="15616" width="8.88671875" style="774" customWidth="1"/>
    <col min="15617" max="15617" width="1.33203125" style="774" customWidth="1"/>
    <col min="15618" max="15618" width="9.33203125" style="774" customWidth="1"/>
    <col min="15619" max="15619" width="1.33203125" style="774" customWidth="1"/>
    <col min="15620" max="15620" width="10" style="774" customWidth="1"/>
    <col min="15621" max="15621" width="1.33203125" style="774" customWidth="1"/>
    <col min="15622" max="15622" width="9.109375" style="774" customWidth="1"/>
    <col min="15623" max="15623" width="1.33203125" style="774" customWidth="1"/>
    <col min="15624" max="15624" width="11.33203125" style="774" customWidth="1"/>
    <col min="15625" max="15625" width="1.33203125" style="774" customWidth="1"/>
    <col min="15626" max="15626" width="9.109375" style="774" customWidth="1"/>
    <col min="15627" max="15627" width="1.6640625" style="774" customWidth="1"/>
    <col min="15628" max="15628" width="11" style="774" customWidth="1"/>
    <col min="15629" max="15629" width="1.33203125" style="774" customWidth="1"/>
    <col min="15630" max="15630" width="10.77734375" style="774" customWidth="1"/>
    <col min="15631" max="15631" width="1.33203125" style="774" customWidth="1"/>
    <col min="15632" max="15632" width="10" style="774" customWidth="1"/>
    <col min="15633" max="15633" width="1.33203125" style="774" customWidth="1"/>
    <col min="15634" max="15634" width="9.33203125" style="774" customWidth="1"/>
    <col min="15635" max="15635" width="1.33203125" style="774" customWidth="1"/>
    <col min="15636" max="15636" width="7.77734375" style="774" customWidth="1"/>
    <col min="15637" max="15637" width="1.33203125" style="774" customWidth="1"/>
    <col min="15638" max="15638" width="0.77734375" style="774" customWidth="1"/>
    <col min="15639" max="15639" width="9.33203125" style="774" customWidth="1"/>
    <col min="15640" max="15640" width="1.33203125" style="774" customWidth="1"/>
    <col min="15641" max="15641" width="0.88671875" style="774" customWidth="1"/>
    <col min="15642" max="15642" width="9.5546875" style="774" bestFit="1" customWidth="1"/>
    <col min="15643" max="15644" width="0.6640625" style="774" customWidth="1"/>
    <col min="15645" max="15645" width="9.6640625" style="774" customWidth="1"/>
    <col min="15646" max="15646" width="1.109375" style="774" customWidth="1"/>
    <col min="15647" max="15647" width="8.5546875" style="774" customWidth="1"/>
    <col min="15648" max="15648" width="14.5546875" style="774" customWidth="1"/>
    <col min="15649" max="15649" width="10" style="774" customWidth="1"/>
    <col min="15650" max="15650" width="7.77734375" style="774" bestFit="1" customWidth="1"/>
    <col min="15651" max="15651" width="9.88671875" style="774" customWidth="1"/>
    <col min="15652" max="15868" width="8.88671875" style="774"/>
    <col min="15869" max="15869" width="38.44140625" style="774" customWidth="1"/>
    <col min="15870" max="15870" width="8.5546875" style="774" customWidth="1"/>
    <col min="15871" max="15871" width="1.33203125" style="774" customWidth="1"/>
    <col min="15872" max="15872" width="8.88671875" style="774" customWidth="1"/>
    <col min="15873" max="15873" width="1.33203125" style="774" customWidth="1"/>
    <col min="15874" max="15874" width="9.33203125" style="774" customWidth="1"/>
    <col min="15875" max="15875" width="1.33203125" style="774" customWidth="1"/>
    <col min="15876" max="15876" width="10" style="774" customWidth="1"/>
    <col min="15877" max="15877" width="1.33203125" style="774" customWidth="1"/>
    <col min="15878" max="15878" width="9.109375" style="774" customWidth="1"/>
    <col min="15879" max="15879" width="1.33203125" style="774" customWidth="1"/>
    <col min="15880" max="15880" width="11.33203125" style="774" customWidth="1"/>
    <col min="15881" max="15881" width="1.33203125" style="774" customWidth="1"/>
    <col min="15882" max="15882" width="9.109375" style="774" customWidth="1"/>
    <col min="15883" max="15883" width="1.6640625" style="774" customWidth="1"/>
    <col min="15884" max="15884" width="11" style="774" customWidth="1"/>
    <col min="15885" max="15885" width="1.33203125" style="774" customWidth="1"/>
    <col min="15886" max="15886" width="10.77734375" style="774" customWidth="1"/>
    <col min="15887" max="15887" width="1.33203125" style="774" customWidth="1"/>
    <col min="15888" max="15888" width="10" style="774" customWidth="1"/>
    <col min="15889" max="15889" width="1.33203125" style="774" customWidth="1"/>
    <col min="15890" max="15890" width="9.33203125" style="774" customWidth="1"/>
    <col min="15891" max="15891" width="1.33203125" style="774" customWidth="1"/>
    <col min="15892" max="15892" width="7.77734375" style="774" customWidth="1"/>
    <col min="15893" max="15893" width="1.33203125" style="774" customWidth="1"/>
    <col min="15894" max="15894" width="0.77734375" style="774" customWidth="1"/>
    <col min="15895" max="15895" width="9.33203125" style="774" customWidth="1"/>
    <col min="15896" max="15896" width="1.33203125" style="774" customWidth="1"/>
    <col min="15897" max="15897" width="0.88671875" style="774" customWidth="1"/>
    <col min="15898" max="15898" width="9.5546875" style="774" bestFit="1" customWidth="1"/>
    <col min="15899" max="15900" width="0.6640625" style="774" customWidth="1"/>
    <col min="15901" max="15901" width="9.6640625" style="774" customWidth="1"/>
    <col min="15902" max="15902" width="1.109375" style="774" customWidth="1"/>
    <col min="15903" max="15903" width="8.5546875" style="774" customWidth="1"/>
    <col min="15904" max="15904" width="14.5546875" style="774" customWidth="1"/>
    <col min="15905" max="15905" width="10" style="774" customWidth="1"/>
    <col min="15906" max="15906" width="7.77734375" style="774" bestFit="1" customWidth="1"/>
    <col min="15907" max="15907" width="9.88671875" style="774" customWidth="1"/>
    <col min="15908" max="16124" width="8.88671875" style="774"/>
    <col min="16125" max="16125" width="38.44140625" style="774" customWidth="1"/>
    <col min="16126" max="16126" width="8.5546875" style="774" customWidth="1"/>
    <col min="16127" max="16127" width="1.33203125" style="774" customWidth="1"/>
    <col min="16128" max="16128" width="8.88671875" style="774" customWidth="1"/>
    <col min="16129" max="16129" width="1.33203125" style="774" customWidth="1"/>
    <col min="16130" max="16130" width="9.33203125" style="774" customWidth="1"/>
    <col min="16131" max="16131" width="1.33203125" style="774" customWidth="1"/>
    <col min="16132" max="16132" width="10" style="774" customWidth="1"/>
    <col min="16133" max="16133" width="1.33203125" style="774" customWidth="1"/>
    <col min="16134" max="16134" width="9.109375" style="774" customWidth="1"/>
    <col min="16135" max="16135" width="1.33203125" style="774" customWidth="1"/>
    <col min="16136" max="16136" width="11.33203125" style="774" customWidth="1"/>
    <col min="16137" max="16137" width="1.33203125" style="774" customWidth="1"/>
    <col min="16138" max="16138" width="9.109375" style="774" customWidth="1"/>
    <col min="16139" max="16139" width="1.6640625" style="774" customWidth="1"/>
    <col min="16140" max="16140" width="11" style="774" customWidth="1"/>
    <col min="16141" max="16141" width="1.33203125" style="774" customWidth="1"/>
    <col min="16142" max="16142" width="10.77734375" style="774" customWidth="1"/>
    <col min="16143" max="16143" width="1.33203125" style="774" customWidth="1"/>
    <col min="16144" max="16144" width="10" style="774" customWidth="1"/>
    <col min="16145" max="16145" width="1.33203125" style="774" customWidth="1"/>
    <col min="16146" max="16146" width="9.33203125" style="774" customWidth="1"/>
    <col min="16147" max="16147" width="1.33203125" style="774" customWidth="1"/>
    <col min="16148" max="16148" width="7.77734375" style="774" customWidth="1"/>
    <col min="16149" max="16149" width="1.33203125" style="774" customWidth="1"/>
    <col min="16150" max="16150" width="0.77734375" style="774" customWidth="1"/>
    <col min="16151" max="16151" width="9.33203125" style="774" customWidth="1"/>
    <col min="16152" max="16152" width="1.33203125" style="774" customWidth="1"/>
    <col min="16153" max="16153" width="0.88671875" style="774" customWidth="1"/>
    <col min="16154" max="16154" width="9.5546875" style="774" bestFit="1" customWidth="1"/>
    <col min="16155" max="16156" width="0.6640625" style="774" customWidth="1"/>
    <col min="16157" max="16157" width="9.6640625" style="774" customWidth="1"/>
    <col min="16158" max="16158" width="1.109375" style="774" customWidth="1"/>
    <col min="16159" max="16159" width="8.5546875" style="774" customWidth="1"/>
    <col min="16160" max="16160" width="14.5546875" style="774" customWidth="1"/>
    <col min="16161" max="16161" width="10" style="774" customWidth="1"/>
    <col min="16162" max="16162" width="7.77734375" style="774" bestFit="1" customWidth="1"/>
    <col min="16163" max="16163" width="9.88671875" style="774" customWidth="1"/>
    <col min="16164" max="16384" width="8.88671875" style="774"/>
  </cols>
  <sheetData>
    <row r="1" spans="1:36" ht="15">
      <c r="A1" s="1720" t="s">
        <v>1805</v>
      </c>
    </row>
    <row r="2" spans="1:36" ht="10.5" customHeight="1">
      <c r="A2" s="772"/>
      <c r="B2" s="772"/>
      <c r="C2" s="772"/>
      <c r="D2" s="772"/>
      <c r="E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row>
    <row r="3" spans="1:36" ht="18">
      <c r="A3" s="775" t="s">
        <v>0</v>
      </c>
      <c r="B3" s="772"/>
      <c r="C3" s="772"/>
      <c r="D3" s="772"/>
      <c r="E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row>
    <row r="4" spans="1:36" ht="18">
      <c r="A4" s="777" t="s">
        <v>233</v>
      </c>
      <c r="B4" s="772"/>
      <c r="C4" s="772"/>
      <c r="D4" s="772"/>
      <c r="E4" s="772"/>
      <c r="G4" s="772"/>
      <c r="H4" s="772"/>
      <c r="I4" s="772"/>
      <c r="J4" s="772"/>
      <c r="K4" s="772"/>
      <c r="L4" s="772"/>
      <c r="M4" s="772"/>
      <c r="N4" s="772"/>
      <c r="O4" s="772"/>
      <c r="P4" s="772"/>
      <c r="Q4" s="772"/>
      <c r="R4" s="772"/>
      <c r="S4" s="772"/>
      <c r="T4" s="772"/>
      <c r="U4" s="772"/>
      <c r="V4" s="772"/>
      <c r="W4" s="772"/>
      <c r="X4" s="772"/>
      <c r="Y4" s="772"/>
      <c r="Z4" s="772"/>
      <c r="AC4" s="772"/>
      <c r="AD4" s="772"/>
      <c r="AE4" s="772"/>
      <c r="AF4" s="772"/>
      <c r="AG4" s="775" t="s">
        <v>234</v>
      </c>
    </row>
    <row r="5" spans="1:36" ht="18">
      <c r="A5" s="777" t="s">
        <v>178</v>
      </c>
      <c r="B5" s="772"/>
      <c r="C5" s="772"/>
      <c r="D5" s="772"/>
      <c r="E5" s="772"/>
      <c r="G5" s="772"/>
      <c r="H5" s="772"/>
      <c r="I5" s="772"/>
      <c r="J5" s="772"/>
      <c r="K5" s="772"/>
      <c r="L5" s="772"/>
      <c r="M5" s="772"/>
      <c r="N5" s="772"/>
      <c r="O5" s="772"/>
      <c r="P5" s="772"/>
      <c r="Q5" s="772"/>
      <c r="R5" s="772"/>
      <c r="S5" s="772"/>
      <c r="T5" s="772"/>
      <c r="U5" s="772"/>
      <c r="V5" s="772"/>
      <c r="W5" s="772"/>
      <c r="X5" s="772"/>
      <c r="Y5" s="772"/>
      <c r="Z5" s="772"/>
      <c r="AA5" s="772"/>
      <c r="AB5" s="3163"/>
      <c r="AC5" s="3164"/>
      <c r="AD5" s="3164"/>
      <c r="AE5" s="776"/>
      <c r="AF5" s="776"/>
      <c r="AG5" s="776"/>
      <c r="AH5" s="776"/>
      <c r="AI5" s="776"/>
      <c r="AJ5" s="1482"/>
    </row>
    <row r="6" spans="1:36" ht="18">
      <c r="A6" s="775" t="s">
        <v>1553</v>
      </c>
      <c r="B6" s="772"/>
      <c r="C6" s="772"/>
      <c r="D6" s="772"/>
      <c r="E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row>
    <row r="7" spans="1:36" ht="18">
      <c r="A7" s="777" t="s">
        <v>1590</v>
      </c>
      <c r="B7" s="772"/>
      <c r="C7" s="772"/>
      <c r="D7" s="772"/>
      <c r="E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row>
    <row r="8" spans="1:36" ht="15.75">
      <c r="A8" s="772"/>
      <c r="B8" s="772"/>
      <c r="C8" s="772"/>
      <c r="D8" s="772"/>
      <c r="E8" s="772"/>
      <c r="G8" s="772"/>
      <c r="H8" s="772"/>
      <c r="I8" s="772"/>
      <c r="J8" s="772"/>
      <c r="K8" s="772"/>
      <c r="L8" s="772"/>
      <c r="M8" s="772"/>
      <c r="N8" s="772"/>
      <c r="O8" s="772"/>
      <c r="P8" s="772"/>
      <c r="Q8" s="772"/>
      <c r="R8" s="772"/>
      <c r="S8" s="772"/>
      <c r="T8" s="772"/>
      <c r="U8" s="772"/>
      <c r="V8" s="772"/>
      <c r="W8" s="772"/>
      <c r="X8" s="772"/>
      <c r="Y8" s="772"/>
      <c r="Z8" s="772"/>
      <c r="AA8" s="3165" t="s">
        <v>1546</v>
      </c>
      <c r="AB8" s="3166"/>
      <c r="AC8" s="3166"/>
      <c r="AD8" s="3166"/>
      <c r="AE8" s="3166"/>
      <c r="AF8" s="3166"/>
      <c r="AG8" s="3166"/>
      <c r="AH8" s="3166"/>
      <c r="AI8" s="3166"/>
    </row>
    <row r="9" spans="1:36" ht="15.75">
      <c r="A9" s="772"/>
      <c r="B9" s="2400">
        <v>2014</v>
      </c>
      <c r="C9" s="805"/>
      <c r="D9" s="805"/>
      <c r="E9" s="805"/>
      <c r="F9" s="2401"/>
      <c r="G9" s="805"/>
      <c r="H9" s="805"/>
      <c r="I9" s="805"/>
      <c r="J9" s="805"/>
      <c r="K9" s="805"/>
      <c r="L9" s="805"/>
      <c r="M9" s="805"/>
      <c r="N9" s="805"/>
      <c r="O9" s="805"/>
      <c r="P9" s="805"/>
      <c r="Q9" s="805"/>
      <c r="R9" s="805"/>
      <c r="S9" s="805"/>
      <c r="T9" s="2400">
        <v>2015</v>
      </c>
      <c r="U9" s="805"/>
      <c r="V9" s="805"/>
      <c r="W9" s="805"/>
      <c r="X9" s="780"/>
      <c r="Y9" s="805"/>
      <c r="Z9" s="805"/>
      <c r="AA9" s="805"/>
      <c r="AB9" s="805"/>
      <c r="AC9" s="805"/>
      <c r="AD9" s="805"/>
      <c r="AE9" s="2402"/>
      <c r="AF9" s="805"/>
      <c r="AG9" s="2403" t="s">
        <v>12</v>
      </c>
      <c r="AH9" s="2404"/>
      <c r="AI9" s="2405" t="s">
        <v>13</v>
      </c>
      <c r="AJ9" s="1482"/>
    </row>
    <row r="10" spans="1:36" ht="15.75">
      <c r="A10" s="772"/>
      <c r="B10" s="2365" t="s">
        <v>154</v>
      </c>
      <c r="C10" s="805"/>
      <c r="D10" s="2365" t="s">
        <v>155</v>
      </c>
      <c r="E10" s="780"/>
      <c r="F10" s="2406" t="s">
        <v>156</v>
      </c>
      <c r="G10" s="780"/>
      <c r="H10" s="2365" t="s">
        <v>157</v>
      </c>
      <c r="I10" s="780"/>
      <c r="J10" s="2365" t="s">
        <v>158</v>
      </c>
      <c r="K10" s="780"/>
      <c r="L10" s="2364" t="s">
        <v>173</v>
      </c>
      <c r="M10" s="780"/>
      <c r="N10" s="2365" t="s">
        <v>174</v>
      </c>
      <c r="O10" s="780"/>
      <c r="P10" s="2365" t="s">
        <v>161</v>
      </c>
      <c r="Q10" s="780"/>
      <c r="R10" s="2365" t="s">
        <v>162</v>
      </c>
      <c r="S10" s="805"/>
      <c r="T10" s="2365" t="s">
        <v>163</v>
      </c>
      <c r="U10" s="780"/>
      <c r="V10" s="2365" t="s">
        <v>164</v>
      </c>
      <c r="W10" s="780"/>
      <c r="X10" s="2365" t="s">
        <v>235</v>
      </c>
      <c r="Y10" s="780"/>
      <c r="Z10" s="780"/>
      <c r="AA10" s="2407">
        <v>2014</v>
      </c>
      <c r="AB10" s="780"/>
      <c r="AC10" s="780"/>
      <c r="AD10" s="2407">
        <v>2013</v>
      </c>
      <c r="AE10" s="2408"/>
      <c r="AF10" s="2408"/>
      <c r="AG10" s="2409" t="s">
        <v>18</v>
      </c>
      <c r="AH10" s="2410"/>
      <c r="AI10" s="2409" t="s">
        <v>19</v>
      </c>
      <c r="AJ10" s="1482"/>
    </row>
    <row r="11" spans="1:36" ht="3" customHeight="1">
      <c r="A11" s="772"/>
      <c r="B11" s="784"/>
      <c r="C11" s="778"/>
      <c r="D11" s="784"/>
      <c r="E11" s="782"/>
      <c r="F11" s="785"/>
      <c r="G11" s="782"/>
      <c r="H11" s="784"/>
      <c r="I11" s="782"/>
      <c r="J11" s="784"/>
      <c r="K11" s="782"/>
      <c r="L11" s="786"/>
      <c r="M11" s="782"/>
      <c r="N11" s="784"/>
      <c r="O11" s="782"/>
      <c r="P11" s="784"/>
      <c r="Q11" s="782"/>
      <c r="R11" s="784"/>
      <c r="S11" s="778"/>
      <c r="T11" s="787"/>
      <c r="U11" s="782"/>
      <c r="V11" s="784"/>
      <c r="W11" s="782"/>
      <c r="X11" s="784"/>
      <c r="Y11" s="782"/>
      <c r="Z11" s="782"/>
      <c r="AA11" s="783"/>
      <c r="AB11" s="782"/>
      <c r="AC11" s="782"/>
      <c r="AD11" s="783"/>
      <c r="AE11" s="783"/>
      <c r="AF11" s="788"/>
      <c r="AG11" s="783"/>
      <c r="AH11" s="789"/>
      <c r="AI11" s="790"/>
    </row>
    <row r="12" spans="1:36" ht="15.75">
      <c r="A12" s="791" t="s">
        <v>236</v>
      </c>
      <c r="B12" s="792">
        <v>65.099999999999994</v>
      </c>
      <c r="C12" s="792"/>
      <c r="D12" s="793"/>
      <c r="E12" s="792"/>
      <c r="F12" s="793"/>
      <c r="G12" s="792"/>
      <c r="H12" s="793"/>
      <c r="I12" s="792"/>
      <c r="J12" s="793"/>
      <c r="K12" s="792"/>
      <c r="L12" s="793"/>
      <c r="M12" s="792"/>
      <c r="N12" s="793"/>
      <c r="O12" s="792"/>
      <c r="P12" s="793"/>
      <c r="Q12" s="792"/>
      <c r="R12" s="793"/>
      <c r="S12" s="792"/>
      <c r="T12" s="793"/>
      <c r="U12" s="792"/>
      <c r="V12" s="793"/>
      <c r="W12" s="792"/>
      <c r="X12" s="794"/>
      <c r="Y12" s="795"/>
      <c r="Z12" s="792"/>
      <c r="AA12" s="792">
        <v>65.099999999999994</v>
      </c>
      <c r="AB12" s="795"/>
      <c r="AC12" s="792"/>
      <c r="AD12" s="792">
        <v>379.1</v>
      </c>
      <c r="AE12" s="796"/>
      <c r="AF12" s="797"/>
      <c r="AG12" s="798">
        <f>ROUND(SUM(AA12-AD12),1)</f>
        <v>-314</v>
      </c>
      <c r="AH12" s="799"/>
      <c r="AI12" s="800">
        <f>ROUND(SUM(AG12/AD12),3)</f>
        <v>-0.82799999999999996</v>
      </c>
      <c r="AJ12" s="1482"/>
    </row>
    <row r="13" spans="1:36" ht="12.75" customHeight="1">
      <c r="A13" s="778"/>
      <c r="B13" s="778"/>
      <c r="C13" s="778"/>
      <c r="D13" s="778"/>
      <c r="E13" s="778"/>
      <c r="F13" s="779"/>
      <c r="G13" s="778"/>
      <c r="H13" s="778"/>
      <c r="I13" s="778"/>
      <c r="J13" s="778"/>
      <c r="K13" s="778"/>
      <c r="L13" s="778"/>
      <c r="M13" s="778"/>
      <c r="N13" s="778"/>
      <c r="O13" s="778"/>
      <c r="P13" s="778"/>
      <c r="Q13" s="778"/>
      <c r="R13" s="778"/>
      <c r="S13" s="778"/>
      <c r="T13" s="778"/>
      <c r="U13" s="778"/>
      <c r="V13" s="778"/>
      <c r="W13" s="778"/>
      <c r="X13" s="778"/>
      <c r="Y13" s="801"/>
      <c r="Z13" s="778"/>
      <c r="AA13" s="779"/>
      <c r="AB13" s="802"/>
      <c r="AC13" s="779"/>
      <c r="AD13" s="779"/>
      <c r="AE13" s="783"/>
      <c r="AF13" s="803"/>
      <c r="AG13" s="804"/>
      <c r="AH13" s="789"/>
      <c r="AI13" s="790"/>
    </row>
    <row r="14" spans="1:36" ht="18" customHeight="1">
      <c r="A14" s="805" t="s">
        <v>20</v>
      </c>
      <c r="B14" s="778"/>
      <c r="C14" s="778"/>
      <c r="D14" s="778"/>
      <c r="E14" s="778"/>
      <c r="F14" s="779"/>
      <c r="G14" s="778"/>
      <c r="H14" s="778"/>
      <c r="I14" s="778"/>
      <c r="J14" s="778"/>
      <c r="K14" s="778"/>
      <c r="L14" s="778"/>
      <c r="M14" s="778"/>
      <c r="N14" s="778"/>
      <c r="O14" s="778"/>
      <c r="P14" s="778"/>
      <c r="Q14" s="778"/>
      <c r="R14" s="778"/>
      <c r="S14" s="778"/>
      <c r="T14" s="778"/>
      <c r="U14" s="778"/>
      <c r="V14" s="778"/>
      <c r="W14" s="778"/>
      <c r="X14" s="778"/>
      <c r="Y14" s="801"/>
      <c r="Z14" s="778"/>
      <c r="AA14" s="779"/>
      <c r="AB14" s="802"/>
      <c r="AC14" s="779"/>
      <c r="AD14" s="779"/>
      <c r="AE14" s="783"/>
      <c r="AF14" s="803"/>
      <c r="AG14" s="804"/>
      <c r="AH14" s="789"/>
      <c r="AI14" s="790"/>
    </row>
    <row r="15" spans="1:36" ht="14.25" customHeight="1">
      <c r="A15" s="778" t="s">
        <v>237</v>
      </c>
      <c r="B15" s="807">
        <v>1338.3</v>
      </c>
      <c r="C15" s="808"/>
      <c r="D15" s="808"/>
      <c r="E15" s="807"/>
      <c r="F15" s="807"/>
      <c r="G15" s="808"/>
      <c r="H15" s="808"/>
      <c r="I15" s="808"/>
      <c r="J15" s="809"/>
      <c r="K15" s="808"/>
      <c r="L15" s="808"/>
      <c r="M15" s="808"/>
      <c r="N15" s="808"/>
      <c r="O15" s="808"/>
      <c r="P15" s="807"/>
      <c r="Q15" s="808"/>
      <c r="R15" s="807"/>
      <c r="S15" s="808"/>
      <c r="T15" s="807"/>
      <c r="U15" s="808"/>
      <c r="V15" s="810"/>
      <c r="W15" s="808"/>
      <c r="X15" s="808"/>
      <c r="Y15" s="811"/>
      <c r="Z15" s="808"/>
      <c r="AA15" s="807">
        <f>ROUND(SUM(B15:X15),1)</f>
        <v>1338.3</v>
      </c>
      <c r="AB15" s="811"/>
      <c r="AC15" s="808"/>
      <c r="AD15" s="808">
        <v>1664.3</v>
      </c>
      <c r="AE15" s="812"/>
      <c r="AF15" s="813"/>
      <c r="AG15" s="814">
        <f>ROUND(SUM(AA15-AD15),1)</f>
        <v>-326</v>
      </c>
      <c r="AH15" s="789"/>
      <c r="AI15" s="815">
        <f>ROUND(SUM(AG15/AD15),3)</f>
        <v>-0.19600000000000001</v>
      </c>
    </row>
    <row r="16" spans="1:36" ht="14.25" customHeight="1">
      <c r="A16" s="816" t="s">
        <v>225</v>
      </c>
      <c r="B16" s="808"/>
      <c r="C16" s="808"/>
      <c r="D16" s="808"/>
      <c r="E16" s="808"/>
      <c r="F16" s="807"/>
      <c r="G16" s="814"/>
      <c r="H16" s="807"/>
      <c r="I16" s="814"/>
      <c r="J16" s="807"/>
      <c r="K16" s="814"/>
      <c r="L16" s="808"/>
      <c r="M16" s="808"/>
      <c r="N16" s="817"/>
      <c r="O16" s="808"/>
      <c r="P16" s="808"/>
      <c r="Q16" s="808"/>
      <c r="R16" s="810"/>
      <c r="S16" s="808"/>
      <c r="T16" s="808"/>
      <c r="U16" s="808"/>
      <c r="V16" s="808"/>
      <c r="W16" s="808"/>
      <c r="X16" s="810"/>
      <c r="Y16" s="811"/>
      <c r="Z16" s="808"/>
      <c r="AA16" s="3034" t="s">
        <v>1800</v>
      </c>
      <c r="AB16" s="811"/>
      <c r="AC16" s="808"/>
      <c r="AD16" s="808"/>
      <c r="AE16" s="812"/>
      <c r="AF16" s="813"/>
      <c r="AG16" s="3036" t="s">
        <v>21</v>
      </c>
      <c r="AH16" s="789"/>
      <c r="AI16" s="3035" t="s">
        <v>21</v>
      </c>
    </row>
    <row r="17" spans="1:36" ht="14.25" customHeight="1">
      <c r="A17" s="778" t="s">
        <v>238</v>
      </c>
      <c r="B17" s="807">
        <v>431.7</v>
      </c>
      <c r="C17" s="808"/>
      <c r="D17" s="808"/>
      <c r="E17" s="808"/>
      <c r="F17" s="807"/>
      <c r="G17" s="808"/>
      <c r="H17" s="809"/>
      <c r="I17" s="808"/>
      <c r="J17" s="808"/>
      <c r="K17" s="808"/>
      <c r="L17" s="808"/>
      <c r="M17" s="808"/>
      <c r="N17" s="808"/>
      <c r="O17" s="808"/>
      <c r="P17" s="807"/>
      <c r="Q17" s="808"/>
      <c r="R17" s="807"/>
      <c r="S17" s="808"/>
      <c r="T17" s="807"/>
      <c r="U17" s="808"/>
      <c r="V17" s="807"/>
      <c r="W17" s="808"/>
      <c r="X17" s="807"/>
      <c r="Y17" s="811"/>
      <c r="Z17" s="808"/>
      <c r="AA17" s="807">
        <f t="shared" ref="AA17:AA19" si="0">ROUND(SUM(B17:X17),1)</f>
        <v>431.7</v>
      </c>
      <c r="AB17" s="811"/>
      <c r="AC17" s="808"/>
      <c r="AD17" s="808">
        <v>373.6</v>
      </c>
      <c r="AE17" s="812"/>
      <c r="AF17" s="813"/>
      <c r="AG17" s="814">
        <f t="shared" ref="AG17:AG19" si="1">ROUND(SUM(AA17-AD17),1)</f>
        <v>58.1</v>
      </c>
      <c r="AH17" s="789"/>
      <c r="AI17" s="815">
        <f t="shared" ref="AI17:AI19" si="2">ROUND(SUM(AG17/AD17),3)</f>
        <v>0.156</v>
      </c>
    </row>
    <row r="18" spans="1:36" ht="14.25" customHeight="1">
      <c r="A18" s="778" t="s">
        <v>183</v>
      </c>
      <c r="B18" s="818">
        <v>73.3</v>
      </c>
      <c r="C18" s="808"/>
      <c r="D18" s="808"/>
      <c r="E18" s="808"/>
      <c r="F18" s="807"/>
      <c r="G18" s="808"/>
      <c r="H18" s="809"/>
      <c r="I18" s="808"/>
      <c r="J18" s="808"/>
      <c r="K18" s="808"/>
      <c r="L18" s="808"/>
      <c r="M18" s="808"/>
      <c r="N18" s="808"/>
      <c r="O18" s="808"/>
      <c r="P18" s="807"/>
      <c r="Q18" s="808"/>
      <c r="R18" s="807"/>
      <c r="S18" s="808"/>
      <c r="T18" s="810"/>
      <c r="U18" s="808"/>
      <c r="V18" s="807"/>
      <c r="W18" s="808"/>
      <c r="X18" s="807"/>
      <c r="Y18" s="811"/>
      <c r="Z18" s="808"/>
      <c r="AA18" s="807">
        <f t="shared" si="0"/>
        <v>73.3</v>
      </c>
      <c r="AB18" s="811"/>
      <c r="AC18" s="808"/>
      <c r="AD18" s="808">
        <v>57.6</v>
      </c>
      <c r="AE18" s="812"/>
      <c r="AF18" s="813"/>
      <c r="AG18" s="814">
        <f t="shared" si="1"/>
        <v>15.7</v>
      </c>
      <c r="AH18" s="789"/>
      <c r="AI18" s="815">
        <f t="shared" si="2"/>
        <v>0.27300000000000002</v>
      </c>
    </row>
    <row r="19" spans="1:36" ht="14.25" customHeight="1">
      <c r="A19" s="778" t="s">
        <v>226</v>
      </c>
      <c r="B19" s="814">
        <v>46.5</v>
      </c>
      <c r="C19" s="814"/>
      <c r="D19" s="814"/>
      <c r="E19" s="814"/>
      <c r="F19" s="819"/>
      <c r="G19" s="814"/>
      <c r="H19" s="809"/>
      <c r="I19" s="808"/>
      <c r="J19" s="808"/>
      <c r="K19" s="808"/>
      <c r="L19" s="808"/>
      <c r="M19" s="808"/>
      <c r="N19" s="808"/>
      <c r="O19" s="808"/>
      <c r="P19" s="807"/>
      <c r="Q19" s="808"/>
      <c r="R19" s="807"/>
      <c r="S19" s="808"/>
      <c r="T19" s="807"/>
      <c r="U19" s="808"/>
      <c r="V19" s="807"/>
      <c r="W19" s="808"/>
      <c r="X19" s="807"/>
      <c r="Y19" s="811"/>
      <c r="Z19" s="808"/>
      <c r="AA19" s="807">
        <f t="shared" si="0"/>
        <v>46.5</v>
      </c>
      <c r="AB19" s="811"/>
      <c r="AC19" s="808"/>
      <c r="AD19" s="814">
        <v>26.7</v>
      </c>
      <c r="AE19" s="812"/>
      <c r="AF19" s="813"/>
      <c r="AG19" s="814">
        <f t="shared" si="1"/>
        <v>19.8</v>
      </c>
      <c r="AH19" s="789"/>
      <c r="AI19" s="815">
        <f t="shared" si="2"/>
        <v>0.74199999999999999</v>
      </c>
    </row>
    <row r="20" spans="1:36" ht="15">
      <c r="A20" s="2512" t="s">
        <v>1720</v>
      </c>
      <c r="B20" s="820">
        <v>0</v>
      </c>
      <c r="C20" s="808"/>
      <c r="D20" s="820"/>
      <c r="E20" s="808"/>
      <c r="F20" s="821"/>
      <c r="G20" s="808"/>
      <c r="H20" s="821"/>
      <c r="I20" s="808"/>
      <c r="J20" s="822"/>
      <c r="K20" s="808"/>
      <c r="L20" s="820"/>
      <c r="M20" s="808"/>
      <c r="N20" s="820"/>
      <c r="O20" s="808"/>
      <c r="P20" s="820"/>
      <c r="Q20" s="808"/>
      <c r="R20" s="820"/>
      <c r="S20" s="808"/>
      <c r="T20" s="822"/>
      <c r="U20" s="808"/>
      <c r="V20" s="807"/>
      <c r="W20" s="808"/>
      <c r="X20" s="822"/>
      <c r="Y20" s="811"/>
      <c r="Z20" s="808"/>
      <c r="AA20" s="822">
        <f>ROUND(SUM(B20:X20),1)</f>
        <v>0</v>
      </c>
      <c r="AB20" s="811"/>
      <c r="AC20" s="808"/>
      <c r="AD20" s="823">
        <v>0</v>
      </c>
      <c r="AE20" s="812"/>
      <c r="AF20" s="813"/>
      <c r="AG20" s="824">
        <f>ROUND(SUM(AA20-AD20),1)</f>
        <v>0</v>
      </c>
      <c r="AH20" s="789"/>
      <c r="AI20" s="3096">
        <f>ROUND(IF(AD20=0,0,AG20/(AD20)),3)</f>
        <v>0</v>
      </c>
    </row>
    <row r="21" spans="1:36" ht="12" customHeight="1">
      <c r="A21" s="778"/>
      <c r="B21" s="808"/>
      <c r="C21" s="808"/>
      <c r="D21" s="808"/>
      <c r="E21" s="808"/>
      <c r="F21" s="825"/>
      <c r="G21" s="808"/>
      <c r="H21" s="826"/>
      <c r="I21" s="808"/>
      <c r="J21" s="825"/>
      <c r="K21" s="808"/>
      <c r="L21" s="826"/>
      <c r="M21" s="808"/>
      <c r="N21" s="825"/>
      <c r="O21" s="808"/>
      <c r="P21" s="825"/>
      <c r="Q21" s="808"/>
      <c r="R21" s="825"/>
      <c r="S21" s="808"/>
      <c r="T21" s="825"/>
      <c r="U21" s="808"/>
      <c r="V21" s="825"/>
      <c r="W21" s="808"/>
      <c r="X21" s="825"/>
      <c r="Y21" s="811"/>
      <c r="Z21" s="808"/>
      <c r="AA21" s="808"/>
      <c r="AB21" s="811"/>
      <c r="AC21" s="808"/>
      <c r="AD21" s="808"/>
      <c r="AE21" s="812"/>
      <c r="AF21" s="813"/>
      <c r="AG21" s="814"/>
      <c r="AH21" s="789"/>
      <c r="AI21" s="790"/>
    </row>
    <row r="22" spans="1:36" ht="14.25" customHeight="1">
      <c r="A22" s="805" t="s">
        <v>239</v>
      </c>
      <c r="B22" s="827">
        <f>ROUND(SUM(B15:B20),1)</f>
        <v>1889.8</v>
      </c>
      <c r="C22" s="828"/>
      <c r="D22" s="827">
        <f>ROUND(SUM(D15:D20),1)</f>
        <v>0</v>
      </c>
      <c r="E22" s="829"/>
      <c r="F22" s="827">
        <f>ROUND(SUM(F15:F20),1)</f>
        <v>0</v>
      </c>
      <c r="G22" s="829"/>
      <c r="H22" s="827">
        <f>ROUND(SUM(H15:H20),1)</f>
        <v>0</v>
      </c>
      <c r="I22" s="829"/>
      <c r="J22" s="827">
        <f>ROUND(SUM(J15:J20),1)</f>
        <v>0</v>
      </c>
      <c r="K22" s="829"/>
      <c r="L22" s="827">
        <f>ROUND(SUM(L15:L20),1)</f>
        <v>0</v>
      </c>
      <c r="M22" s="829"/>
      <c r="N22" s="827">
        <f>ROUND(SUM(N15:N20),1)</f>
        <v>0</v>
      </c>
      <c r="O22" s="829"/>
      <c r="P22" s="827">
        <f>ROUND(SUM(P15:P20),1)</f>
        <v>0</v>
      </c>
      <c r="Q22" s="829"/>
      <c r="R22" s="827">
        <f>ROUND(SUM(R15:R20),1)</f>
        <v>0</v>
      </c>
      <c r="S22" s="829"/>
      <c r="T22" s="827">
        <f>ROUND(SUM(T15:T20),1)</f>
        <v>0</v>
      </c>
      <c r="U22" s="829"/>
      <c r="V22" s="827">
        <f>ROUND(SUM(V15:V20),1)</f>
        <v>0</v>
      </c>
      <c r="W22" s="829"/>
      <c r="X22" s="827">
        <f>ROUND(SUM(X15:X20),1)</f>
        <v>0</v>
      </c>
      <c r="Y22" s="830"/>
      <c r="Z22" s="828"/>
      <c r="AA22" s="827">
        <f>ROUND(SUM(AA15:AA20),1)</f>
        <v>1889.8</v>
      </c>
      <c r="AB22" s="830"/>
      <c r="AC22" s="828"/>
      <c r="AD22" s="827">
        <f>ROUND(SUM(AD15:AD20),1)</f>
        <v>2122.1999999999998</v>
      </c>
      <c r="AE22" s="831"/>
      <c r="AF22" s="832"/>
      <c r="AG22" s="827">
        <f>ROUND(SUM(AG15:AG20),1)</f>
        <v>-232.4</v>
      </c>
      <c r="AH22" s="799"/>
      <c r="AI22" s="833">
        <f>ROUND(SUM(AG22/AD22),3)</f>
        <v>-0.11</v>
      </c>
      <c r="AJ22" s="1483"/>
    </row>
    <row r="23" spans="1:36" ht="19.5" customHeight="1">
      <c r="A23" s="778"/>
      <c r="B23" s="808"/>
      <c r="C23" s="808"/>
      <c r="D23" s="808"/>
      <c r="E23" s="808"/>
      <c r="F23" s="808"/>
      <c r="G23" s="808"/>
      <c r="H23" s="808"/>
      <c r="I23" s="808"/>
      <c r="J23" s="808"/>
      <c r="K23" s="808"/>
      <c r="L23" s="810"/>
      <c r="M23" s="808"/>
      <c r="N23" s="808"/>
      <c r="O23" s="808"/>
      <c r="P23" s="808"/>
      <c r="Q23" s="808"/>
      <c r="R23" s="808"/>
      <c r="S23" s="808"/>
      <c r="T23" s="808"/>
      <c r="U23" s="808"/>
      <c r="V23" s="808"/>
      <c r="W23" s="808"/>
      <c r="X23" s="808"/>
      <c r="Y23" s="811"/>
      <c r="Z23" s="808"/>
      <c r="AA23" s="808"/>
      <c r="AB23" s="811"/>
      <c r="AC23" s="808"/>
      <c r="AD23" s="808"/>
      <c r="AE23" s="812"/>
      <c r="AF23" s="813"/>
      <c r="AG23" s="814"/>
      <c r="AH23" s="789"/>
      <c r="AI23" s="790"/>
    </row>
    <row r="24" spans="1:36" ht="19.5" customHeight="1">
      <c r="A24" s="778"/>
      <c r="B24" s="808"/>
      <c r="C24" s="808"/>
      <c r="D24" s="808"/>
      <c r="E24" s="808"/>
      <c r="F24" s="808"/>
      <c r="G24" s="808"/>
      <c r="H24" s="808"/>
      <c r="I24" s="808"/>
      <c r="J24" s="808"/>
      <c r="K24" s="808"/>
      <c r="L24" s="810"/>
      <c r="M24" s="808"/>
      <c r="N24" s="808"/>
      <c r="O24" s="808"/>
      <c r="P24" s="808"/>
      <c r="Q24" s="808"/>
      <c r="R24" s="808"/>
      <c r="S24" s="808"/>
      <c r="T24" s="808"/>
      <c r="U24" s="808"/>
      <c r="V24" s="808"/>
      <c r="W24" s="808"/>
      <c r="X24" s="808"/>
      <c r="Y24" s="811"/>
      <c r="Z24" s="808"/>
      <c r="AA24" s="808"/>
      <c r="AB24" s="811"/>
      <c r="AC24" s="808"/>
      <c r="AD24" s="808"/>
      <c r="AE24" s="812"/>
      <c r="AF24" s="813"/>
      <c r="AG24" s="814"/>
      <c r="AH24" s="789"/>
      <c r="AI24" s="790"/>
    </row>
    <row r="25" spans="1:36" ht="15.75">
      <c r="A25" s="835" t="s">
        <v>240</v>
      </c>
      <c r="B25" s="808"/>
      <c r="C25" s="808"/>
      <c r="D25" s="808"/>
      <c r="E25" s="808"/>
      <c r="F25" s="808"/>
      <c r="G25" s="808"/>
      <c r="H25" s="808"/>
      <c r="I25" s="808"/>
      <c r="J25" s="808"/>
      <c r="K25" s="808"/>
      <c r="L25" s="810"/>
      <c r="M25" s="808"/>
      <c r="N25" s="808"/>
      <c r="O25" s="808"/>
      <c r="P25" s="808"/>
      <c r="Q25" s="808"/>
      <c r="R25" s="808"/>
      <c r="S25" s="808"/>
      <c r="T25" s="808"/>
      <c r="U25" s="808"/>
      <c r="V25" s="808"/>
      <c r="W25" s="808"/>
      <c r="X25" s="808"/>
      <c r="Y25" s="811"/>
      <c r="Z25" s="808"/>
      <c r="AA25" s="808"/>
      <c r="AB25" s="811"/>
      <c r="AC25" s="808"/>
      <c r="AD25" s="808"/>
      <c r="AE25" s="812"/>
      <c r="AF25" s="813"/>
      <c r="AG25" s="814"/>
      <c r="AH25" s="789"/>
      <c r="AI25" s="790"/>
    </row>
    <row r="26" spans="1:36" ht="14.25" customHeight="1">
      <c r="A26" s="836" t="s">
        <v>189</v>
      </c>
      <c r="B26" s="808"/>
      <c r="C26" s="808"/>
      <c r="D26" s="808"/>
      <c r="E26" s="808"/>
      <c r="F26" s="808"/>
      <c r="G26" s="808"/>
      <c r="H26" s="808"/>
      <c r="I26" s="808"/>
      <c r="J26" s="808"/>
      <c r="K26" s="808"/>
      <c r="L26" s="810"/>
      <c r="M26" s="808"/>
      <c r="N26" s="808"/>
      <c r="O26" s="808"/>
      <c r="P26" s="808"/>
      <c r="Q26" s="808"/>
      <c r="R26" s="808"/>
      <c r="S26" s="808"/>
      <c r="T26" s="808"/>
      <c r="U26" s="808"/>
      <c r="V26" s="808"/>
      <c r="W26" s="808"/>
      <c r="X26" s="808"/>
      <c r="Y26" s="811"/>
      <c r="Z26" s="808"/>
      <c r="AA26" s="808"/>
      <c r="AB26" s="811"/>
      <c r="AC26" s="808"/>
      <c r="AD26" s="808"/>
      <c r="AE26" s="812"/>
      <c r="AF26" s="813"/>
      <c r="AG26" s="814"/>
      <c r="AH26" s="789"/>
      <c r="AI26" s="790"/>
    </row>
    <row r="27" spans="1:36" ht="14.25" customHeight="1">
      <c r="A27" s="836" t="s">
        <v>44</v>
      </c>
      <c r="B27" s="818">
        <v>1.4</v>
      </c>
      <c r="C27" s="808"/>
      <c r="D27" s="808"/>
      <c r="E27" s="807"/>
      <c r="F27" s="807"/>
      <c r="G27" s="808"/>
      <c r="H27" s="809"/>
      <c r="I27" s="808"/>
      <c r="J27" s="807"/>
      <c r="K27" s="808"/>
      <c r="L27" s="808"/>
      <c r="M27" s="808"/>
      <c r="N27" s="807"/>
      <c r="O27" s="808"/>
      <c r="P27" s="807"/>
      <c r="Q27" s="808"/>
      <c r="R27" s="807"/>
      <c r="S27" s="808"/>
      <c r="T27" s="837"/>
      <c r="U27" s="808"/>
      <c r="V27" s="807"/>
      <c r="W27" s="808"/>
      <c r="X27" s="807"/>
      <c r="Y27" s="811"/>
      <c r="Z27" s="808"/>
      <c r="AA27" s="807">
        <f>ROUND(SUM(B27:X27),1)</f>
        <v>1.4</v>
      </c>
      <c r="AB27" s="811"/>
      <c r="AC27" s="808"/>
      <c r="AD27" s="808">
        <v>1.3</v>
      </c>
      <c r="AE27" s="812"/>
      <c r="AF27" s="813"/>
      <c r="AG27" s="814">
        <f>ROUND(SUM(AA27-AD27),1)</f>
        <v>0.1</v>
      </c>
      <c r="AH27" s="789"/>
      <c r="AI27" s="815">
        <f>ROUND(SUM(AG27/AD27),3)</f>
        <v>7.6999999999999999E-2</v>
      </c>
    </row>
    <row r="28" spans="1:36" ht="14.25" customHeight="1">
      <c r="A28" s="836" t="s">
        <v>241</v>
      </c>
      <c r="B28" s="808"/>
      <c r="C28" s="808"/>
      <c r="D28" s="808"/>
      <c r="E28" s="808"/>
      <c r="F28" s="808"/>
      <c r="G28" s="808"/>
      <c r="H28" s="808"/>
      <c r="I28" s="808"/>
      <c r="J28" s="808"/>
      <c r="K28" s="808"/>
      <c r="L28" s="808"/>
      <c r="M28" s="808"/>
      <c r="N28" s="808"/>
      <c r="O28" s="808"/>
      <c r="P28" s="808"/>
      <c r="Q28" s="808"/>
      <c r="R28" s="810"/>
      <c r="S28" s="808"/>
      <c r="T28" s="808"/>
      <c r="U28" s="808"/>
      <c r="V28" s="808"/>
      <c r="W28" s="808"/>
      <c r="X28" s="810"/>
      <c r="Y28" s="811"/>
      <c r="Z28" s="808"/>
      <c r="AA28" s="808"/>
      <c r="AB28" s="811"/>
      <c r="AC28" s="808"/>
      <c r="AD28" s="808"/>
      <c r="AE28" s="812"/>
      <c r="AF28" s="813"/>
      <c r="AG28" s="814"/>
      <c r="AH28" s="789"/>
      <c r="AI28" s="790"/>
    </row>
    <row r="29" spans="1:36" ht="14.25" customHeight="1">
      <c r="A29" s="836" t="s">
        <v>242</v>
      </c>
      <c r="B29" s="838">
        <v>173.2</v>
      </c>
      <c r="C29" s="808"/>
      <c r="D29" s="838"/>
      <c r="E29" s="808"/>
      <c r="F29" s="822"/>
      <c r="G29" s="808"/>
      <c r="H29" s="839"/>
      <c r="I29" s="808"/>
      <c r="J29" s="808"/>
      <c r="K29" s="808"/>
      <c r="L29" s="808"/>
      <c r="M29" s="808"/>
      <c r="N29" s="807"/>
      <c r="O29" s="808"/>
      <c r="P29" s="807"/>
      <c r="Q29" s="808"/>
      <c r="R29" s="807"/>
      <c r="S29" s="808"/>
      <c r="T29" s="807"/>
      <c r="U29" s="808"/>
      <c r="V29" s="807"/>
      <c r="W29" s="808"/>
      <c r="X29" s="807"/>
      <c r="Y29" s="811"/>
      <c r="Z29" s="808"/>
      <c r="AA29" s="822">
        <f>ROUND(SUM(B29:X29),1)</f>
        <v>173.2</v>
      </c>
      <c r="AB29" s="811"/>
      <c r="AC29" s="808"/>
      <c r="AD29" s="838">
        <v>281.89999999999998</v>
      </c>
      <c r="AE29" s="812"/>
      <c r="AF29" s="813"/>
      <c r="AG29" s="838">
        <f>ROUND(SUM(AA29-AD29),1)</f>
        <v>-108.7</v>
      </c>
      <c r="AH29" s="789"/>
      <c r="AI29" s="840">
        <f>ROUND(SUM(AG29/AD29),3)</f>
        <v>-0.38600000000000001</v>
      </c>
    </row>
    <row r="30" spans="1:36" ht="15">
      <c r="A30" s="778"/>
      <c r="B30" s="808"/>
      <c r="C30" s="808"/>
      <c r="D30" s="808"/>
      <c r="E30" s="808"/>
      <c r="F30" s="825"/>
      <c r="G30" s="808"/>
      <c r="H30" s="825"/>
      <c r="I30" s="808"/>
      <c r="J30" s="825"/>
      <c r="K30" s="808"/>
      <c r="L30" s="826"/>
      <c r="M30" s="808"/>
      <c r="N30" s="825"/>
      <c r="O30" s="808"/>
      <c r="P30" s="825"/>
      <c r="Q30" s="808"/>
      <c r="R30" s="825"/>
      <c r="S30" s="808"/>
      <c r="T30" s="825"/>
      <c r="U30" s="808"/>
      <c r="V30" s="825"/>
      <c r="W30" s="808"/>
      <c r="X30" s="825"/>
      <c r="Y30" s="811"/>
      <c r="Z30" s="808"/>
      <c r="AA30" s="808"/>
      <c r="AB30" s="811"/>
      <c r="AC30" s="808"/>
      <c r="AD30" s="808"/>
      <c r="AE30" s="812"/>
      <c r="AF30" s="813"/>
      <c r="AG30" s="814"/>
      <c r="AH30" s="789"/>
      <c r="AI30" s="790"/>
    </row>
    <row r="31" spans="1:36" ht="14.25" customHeight="1">
      <c r="A31" s="835" t="s">
        <v>243</v>
      </c>
      <c r="B31" s="827">
        <f>ROUND(SUM(B27:B29),1)</f>
        <v>174.6</v>
      </c>
      <c r="C31" s="828"/>
      <c r="D31" s="827">
        <f>ROUND(SUM(D27:D29),1)</f>
        <v>0</v>
      </c>
      <c r="E31" s="829"/>
      <c r="F31" s="827">
        <f>ROUND(SUM(F27:F29),1)</f>
        <v>0</v>
      </c>
      <c r="G31" s="829"/>
      <c r="H31" s="827">
        <f>ROUND(SUM(H27:H29),1)</f>
        <v>0</v>
      </c>
      <c r="I31" s="829"/>
      <c r="J31" s="827">
        <f>ROUND(SUM(J27:J29),1)</f>
        <v>0</v>
      </c>
      <c r="K31" s="829"/>
      <c r="L31" s="827">
        <f>ROUND(SUM(L27:L29),1)</f>
        <v>0</v>
      </c>
      <c r="M31" s="829"/>
      <c r="N31" s="827">
        <f>ROUND(SUM(N27:N29),1)</f>
        <v>0</v>
      </c>
      <c r="O31" s="829"/>
      <c r="P31" s="827">
        <f>ROUND(SUM(P27:P29),1)</f>
        <v>0</v>
      </c>
      <c r="Q31" s="829"/>
      <c r="R31" s="827">
        <f>ROUND(SUM(R27:R29),1)</f>
        <v>0</v>
      </c>
      <c r="S31" s="829"/>
      <c r="T31" s="827">
        <f>ROUND(SUM(T27:T29),1)</f>
        <v>0</v>
      </c>
      <c r="U31" s="829"/>
      <c r="V31" s="827">
        <f>ROUND(SUM(V27:V29),1)</f>
        <v>0</v>
      </c>
      <c r="W31" s="829"/>
      <c r="X31" s="827">
        <f>ROUND(SUM(X27:X29),1)</f>
        <v>0</v>
      </c>
      <c r="Y31" s="830"/>
      <c r="Z31" s="828"/>
      <c r="AA31" s="827">
        <f>ROUND(SUM(AA27:AA29),1)</f>
        <v>174.6</v>
      </c>
      <c r="AB31" s="830"/>
      <c r="AC31" s="828"/>
      <c r="AD31" s="827">
        <f>ROUND(SUM(AD27:AD29),1)</f>
        <v>283.2</v>
      </c>
      <c r="AE31" s="831"/>
      <c r="AF31" s="832"/>
      <c r="AG31" s="827">
        <f>ROUND(SUM(AG27:AG29),1)</f>
        <v>-108.6</v>
      </c>
      <c r="AH31" s="799"/>
      <c r="AI31" s="833">
        <f>ROUND(SUM(AG31/AD31),3)</f>
        <v>-0.38300000000000001</v>
      </c>
      <c r="AJ31" s="1484"/>
    </row>
    <row r="32" spans="1:36" ht="12" customHeight="1">
      <c r="A32" s="778"/>
      <c r="B32" s="808"/>
      <c r="C32" s="808"/>
      <c r="D32" s="810"/>
      <c r="E32" s="810"/>
      <c r="F32" s="810"/>
      <c r="G32" s="810"/>
      <c r="H32" s="810"/>
      <c r="I32" s="810"/>
      <c r="J32" s="810"/>
      <c r="K32" s="810"/>
      <c r="L32" s="810"/>
      <c r="M32" s="810"/>
      <c r="N32" s="810"/>
      <c r="O32" s="810"/>
      <c r="P32" s="810"/>
      <c r="Q32" s="810"/>
      <c r="R32" s="810"/>
      <c r="S32" s="810"/>
      <c r="T32" s="810"/>
      <c r="U32" s="810"/>
      <c r="V32" s="810"/>
      <c r="W32" s="810"/>
      <c r="X32" s="810"/>
      <c r="Y32" s="811"/>
      <c r="Z32" s="808"/>
      <c r="AA32" s="808" t="s">
        <v>21</v>
      </c>
      <c r="AB32" s="811"/>
      <c r="AC32" s="808"/>
      <c r="AD32" s="808"/>
      <c r="AE32" s="812"/>
      <c r="AF32" s="813"/>
      <c r="AG32" s="814"/>
      <c r="AH32" s="789"/>
      <c r="AI32" s="790"/>
    </row>
    <row r="33" spans="1:36" ht="14.25" customHeight="1">
      <c r="A33" s="835" t="s">
        <v>50</v>
      </c>
      <c r="B33" s="808"/>
      <c r="C33" s="808"/>
      <c r="D33" s="810"/>
      <c r="E33" s="810"/>
      <c r="F33" s="810"/>
      <c r="G33" s="810"/>
      <c r="H33" s="810"/>
      <c r="I33" s="810"/>
      <c r="J33" s="810"/>
      <c r="K33" s="810"/>
      <c r="L33" s="810"/>
      <c r="M33" s="810"/>
      <c r="N33" s="810"/>
      <c r="O33" s="810"/>
      <c r="P33" s="817"/>
      <c r="Q33" s="810"/>
      <c r="R33" s="810"/>
      <c r="S33" s="810"/>
      <c r="T33" s="810"/>
      <c r="U33" s="810"/>
      <c r="V33" s="810"/>
      <c r="W33" s="810"/>
      <c r="X33" s="810"/>
      <c r="Y33" s="811"/>
      <c r="Z33" s="808"/>
      <c r="AA33" s="808"/>
      <c r="AB33" s="811"/>
      <c r="AC33" s="808"/>
      <c r="AD33" s="808"/>
      <c r="AE33" s="812"/>
      <c r="AF33" s="813"/>
      <c r="AG33" s="814"/>
      <c r="AH33" s="789"/>
      <c r="AI33" s="790"/>
    </row>
    <row r="34" spans="1:36" ht="14.25" customHeight="1">
      <c r="A34" s="805" t="s">
        <v>244</v>
      </c>
      <c r="B34" s="827">
        <f>ROUND(SUM(B22-B31),1)</f>
        <v>1715.2</v>
      </c>
      <c r="C34" s="828"/>
      <c r="D34" s="827">
        <f>ROUND(SUM(D22-D31),1)</f>
        <v>0</v>
      </c>
      <c r="E34" s="841"/>
      <c r="F34" s="827">
        <f>ROUND(SUM(F22-F31),1)</f>
        <v>0</v>
      </c>
      <c r="G34" s="829"/>
      <c r="H34" s="827">
        <f>ROUND(SUM(H22-H31),1)</f>
        <v>0</v>
      </c>
      <c r="I34" s="829"/>
      <c r="J34" s="827">
        <f>ROUND(SUM(J22-J31),1)</f>
        <v>0</v>
      </c>
      <c r="K34" s="829"/>
      <c r="L34" s="827">
        <f>ROUND(SUM(L22-L31),1)</f>
        <v>0</v>
      </c>
      <c r="M34" s="829"/>
      <c r="N34" s="827">
        <f>ROUND(SUM(N22-N31),1)</f>
        <v>0</v>
      </c>
      <c r="O34" s="829"/>
      <c r="P34" s="827">
        <f>ROUND(SUM(P22-P31),1)</f>
        <v>0</v>
      </c>
      <c r="Q34" s="829"/>
      <c r="R34" s="827">
        <f>ROUND(SUM(R22-R31),1)</f>
        <v>0</v>
      </c>
      <c r="S34" s="829"/>
      <c r="T34" s="827">
        <f>ROUND(SUM(T22-T31),1)</f>
        <v>0</v>
      </c>
      <c r="U34" s="829"/>
      <c r="V34" s="827">
        <f>ROUND(SUM(V22-V31),1)</f>
        <v>0</v>
      </c>
      <c r="W34" s="829"/>
      <c r="X34" s="827">
        <f>ROUND(SUM(X22-X31),1)</f>
        <v>0</v>
      </c>
      <c r="Y34" s="830"/>
      <c r="Z34" s="828"/>
      <c r="AA34" s="827">
        <f>ROUND(SUM(AA22-AA31),1)</f>
        <v>1715.2</v>
      </c>
      <c r="AB34" s="830"/>
      <c r="AC34" s="828"/>
      <c r="AD34" s="827">
        <f>ROUND(SUM(AD22-AD31),1)</f>
        <v>1839</v>
      </c>
      <c r="AE34" s="831"/>
      <c r="AF34" s="832"/>
      <c r="AG34" s="827">
        <f>ROUND(SUM(+AG22-AG31),1)</f>
        <v>-123.8</v>
      </c>
      <c r="AH34" s="799"/>
      <c r="AI34" s="833">
        <f>ROUND(SUM(AG34/AD34),3)</f>
        <v>-6.7000000000000004E-2</v>
      </c>
      <c r="AJ34" s="1483"/>
    </row>
    <row r="35" spans="1:36" ht="19.5" customHeight="1">
      <c r="A35" s="778"/>
      <c r="B35" s="814"/>
      <c r="C35" s="808"/>
      <c r="D35" s="808"/>
      <c r="E35" s="808"/>
      <c r="F35" s="814"/>
      <c r="G35" s="808"/>
      <c r="H35" s="814"/>
      <c r="I35" s="808"/>
      <c r="J35" s="814"/>
      <c r="K35" s="808"/>
      <c r="L35" s="817"/>
      <c r="M35" s="808"/>
      <c r="N35" s="814"/>
      <c r="O35" s="808"/>
      <c r="P35" s="814"/>
      <c r="Q35" s="808"/>
      <c r="R35" s="814"/>
      <c r="S35" s="808"/>
      <c r="T35" s="814"/>
      <c r="U35" s="808"/>
      <c r="V35" s="814"/>
      <c r="W35" s="808"/>
      <c r="X35" s="814"/>
      <c r="Y35" s="811"/>
      <c r="Z35" s="808"/>
      <c r="AA35" s="814" t="s">
        <v>21</v>
      </c>
      <c r="AB35" s="811"/>
      <c r="AC35" s="808"/>
      <c r="AD35" s="814"/>
      <c r="AE35" s="812"/>
      <c r="AF35" s="813"/>
      <c r="AG35" s="814"/>
      <c r="AH35" s="789"/>
      <c r="AI35" s="790"/>
    </row>
    <row r="36" spans="1:36" ht="19.5" customHeight="1">
      <c r="A36" s="778"/>
      <c r="B36" s="808"/>
      <c r="C36" s="808"/>
      <c r="D36" s="808"/>
      <c r="E36" s="808"/>
      <c r="F36" s="808"/>
      <c r="G36" s="808"/>
      <c r="H36" s="808"/>
      <c r="I36" s="808"/>
      <c r="J36" s="808"/>
      <c r="K36" s="808"/>
      <c r="L36" s="810"/>
      <c r="M36" s="808"/>
      <c r="N36" s="808"/>
      <c r="O36" s="808"/>
      <c r="P36" s="808"/>
      <c r="Q36" s="808"/>
      <c r="R36" s="808"/>
      <c r="S36" s="808"/>
      <c r="T36" s="808"/>
      <c r="U36" s="808"/>
      <c r="V36" s="808"/>
      <c r="W36" s="808"/>
      <c r="X36" s="808"/>
      <c r="Y36" s="811"/>
      <c r="Z36" s="808"/>
      <c r="AA36" s="808"/>
      <c r="AB36" s="811"/>
      <c r="AC36" s="808"/>
      <c r="AD36" s="808"/>
      <c r="AE36" s="812"/>
      <c r="AF36" s="813"/>
      <c r="AG36" s="814"/>
      <c r="AH36" s="789"/>
      <c r="AI36" s="790"/>
    </row>
    <row r="37" spans="1:36" ht="14.25" customHeight="1">
      <c r="A37" s="835" t="s">
        <v>52</v>
      </c>
      <c r="B37" s="808"/>
      <c r="C37" s="808"/>
      <c r="D37" s="808"/>
      <c r="E37" s="808"/>
      <c r="F37" s="808"/>
      <c r="G37" s="808"/>
      <c r="H37" s="808"/>
      <c r="I37" s="808"/>
      <c r="J37" s="808"/>
      <c r="K37" s="808"/>
      <c r="L37" s="810"/>
      <c r="M37" s="808"/>
      <c r="N37" s="808"/>
      <c r="O37" s="808"/>
      <c r="P37" s="808"/>
      <c r="Q37" s="808"/>
      <c r="R37" s="808"/>
      <c r="S37" s="808"/>
      <c r="T37" s="808"/>
      <c r="U37" s="808"/>
      <c r="V37" s="808"/>
      <c r="W37" s="808"/>
      <c r="X37" s="808"/>
      <c r="Y37" s="811"/>
      <c r="Z37" s="808"/>
      <c r="AA37" s="808"/>
      <c r="AB37" s="811"/>
      <c r="AC37" s="808"/>
      <c r="AD37" s="808"/>
      <c r="AE37" s="812"/>
      <c r="AF37" s="813"/>
      <c r="AG37" s="814"/>
      <c r="AH37" s="789"/>
      <c r="AI37" s="790"/>
    </row>
    <row r="38" spans="1:36" ht="14.25" customHeight="1">
      <c r="A38" s="836" t="s">
        <v>229</v>
      </c>
      <c r="B38" s="818">
        <v>653.20000000000005</v>
      </c>
      <c r="C38" s="808"/>
      <c r="D38" s="842"/>
      <c r="E38" s="808"/>
      <c r="F38" s="807"/>
      <c r="G38" s="808"/>
      <c r="H38" s="809"/>
      <c r="I38" s="808"/>
      <c r="J38" s="807"/>
      <c r="K38" s="808"/>
      <c r="L38" s="807"/>
      <c r="M38" s="808"/>
      <c r="N38" s="808"/>
      <c r="O38" s="808"/>
      <c r="P38" s="807"/>
      <c r="Q38" s="808"/>
      <c r="R38" s="807"/>
      <c r="S38" s="808"/>
      <c r="T38" s="807"/>
      <c r="U38" s="808"/>
      <c r="V38" s="807"/>
      <c r="W38" s="808"/>
      <c r="X38" s="807"/>
      <c r="Y38" s="811"/>
      <c r="Z38" s="808"/>
      <c r="AA38" s="807">
        <f>ROUND(SUM(B38:X38),1)</f>
        <v>653.20000000000005</v>
      </c>
      <c r="AB38" s="811"/>
      <c r="AC38" s="808"/>
      <c r="AD38" s="808">
        <v>724.2</v>
      </c>
      <c r="AE38" s="812"/>
      <c r="AF38" s="813"/>
      <c r="AG38" s="814">
        <f>ROUND(SUM(AA38-AD38),1)</f>
        <v>-71</v>
      </c>
      <c r="AH38" s="789"/>
      <c r="AI38" s="843">
        <f>ROUND(SUM((+AA38-AD38)/AD38),3)</f>
        <v>-9.8000000000000004E-2</v>
      </c>
    </row>
    <row r="39" spans="1:36" ht="14.25" customHeight="1">
      <c r="A39" s="836" t="s">
        <v>245</v>
      </c>
      <c r="B39" s="839">
        <v>-1946.8</v>
      </c>
      <c r="C39" s="808"/>
      <c r="D39" s="839"/>
      <c r="E39" s="808"/>
      <c r="F39" s="844"/>
      <c r="G39" s="808"/>
      <c r="H39" s="839"/>
      <c r="I39" s="808"/>
      <c r="J39" s="807"/>
      <c r="K39" s="808"/>
      <c r="L39" s="807"/>
      <c r="M39" s="808"/>
      <c r="N39" s="808"/>
      <c r="O39" s="808"/>
      <c r="P39" s="807"/>
      <c r="Q39" s="808"/>
      <c r="R39" s="807"/>
      <c r="S39" s="808"/>
      <c r="T39" s="845"/>
      <c r="U39" s="808"/>
      <c r="V39" s="807"/>
      <c r="W39" s="808"/>
      <c r="X39" s="807"/>
      <c r="Y39" s="811"/>
      <c r="Z39" s="808"/>
      <c r="AA39" s="822">
        <f>ROUND(SUM(B39:X39),1)</f>
        <v>-1946.8</v>
      </c>
      <c r="AB39" s="811"/>
      <c r="AC39" s="808"/>
      <c r="AD39" s="838">
        <v>-2139.4</v>
      </c>
      <c r="AE39" s="812"/>
      <c r="AF39" s="813"/>
      <c r="AG39" s="838">
        <f>ROUND(SUM(-(AA39-AD39)),1)</f>
        <v>-192.6</v>
      </c>
      <c r="AH39" s="789"/>
      <c r="AI39" s="846">
        <f>ROUND(SUM((+AA39-AD39)/AD39),3)</f>
        <v>-0.09</v>
      </c>
    </row>
    <row r="40" spans="1:36" ht="15">
      <c r="A40" s="778"/>
      <c r="B40" s="808"/>
      <c r="C40" s="808"/>
      <c r="D40" s="847"/>
      <c r="E40" s="808"/>
      <c r="F40" s="825"/>
      <c r="G40" s="808"/>
      <c r="H40" s="825"/>
      <c r="I40" s="808"/>
      <c r="J40" s="825"/>
      <c r="K40" s="808"/>
      <c r="L40" s="826"/>
      <c r="M40" s="808"/>
      <c r="N40" s="825"/>
      <c r="O40" s="808"/>
      <c r="P40" s="825"/>
      <c r="Q40" s="808"/>
      <c r="R40" s="825"/>
      <c r="S40" s="808"/>
      <c r="T40" s="825"/>
      <c r="U40" s="808"/>
      <c r="V40" s="825"/>
      <c r="W40" s="808"/>
      <c r="X40" s="825"/>
      <c r="Y40" s="811"/>
      <c r="Z40" s="808"/>
      <c r="AA40" s="808"/>
      <c r="AB40" s="811"/>
      <c r="AC40" s="808"/>
      <c r="AD40" s="808"/>
      <c r="AE40" s="812"/>
      <c r="AF40" s="813"/>
      <c r="AG40" s="814"/>
      <c r="AH40" s="789"/>
      <c r="AI40" s="790"/>
    </row>
    <row r="41" spans="1:36" ht="14.25" customHeight="1">
      <c r="A41" s="835" t="s">
        <v>1764</v>
      </c>
      <c r="B41" s="848">
        <f>ROUND(SUM(B38:B39),1)</f>
        <v>-1293.5999999999999</v>
      </c>
      <c r="C41" s="828"/>
      <c r="D41" s="848">
        <f>ROUND(SUM(D38:D39),1)</f>
        <v>0</v>
      </c>
      <c r="E41" s="829"/>
      <c r="F41" s="848">
        <f>ROUND(SUM(F38:F39),1)</f>
        <v>0</v>
      </c>
      <c r="G41" s="829"/>
      <c r="H41" s="848">
        <f>ROUND(SUM(H38:H39),1)</f>
        <v>0</v>
      </c>
      <c r="I41" s="829"/>
      <c r="J41" s="848">
        <f>ROUND(SUM(J38:J39),1)</f>
        <v>0</v>
      </c>
      <c r="K41" s="829"/>
      <c r="L41" s="848">
        <f>ROUND(SUM(L38:L39),1)</f>
        <v>0</v>
      </c>
      <c r="M41" s="829"/>
      <c r="N41" s="848">
        <f>ROUND(SUM(N38:N39),1)</f>
        <v>0</v>
      </c>
      <c r="O41" s="829"/>
      <c r="P41" s="848">
        <f>ROUND(SUM(P38:P39),1)</f>
        <v>0</v>
      </c>
      <c r="Q41" s="829"/>
      <c r="R41" s="848">
        <f>ROUND(SUM(R38:R39),1)</f>
        <v>0</v>
      </c>
      <c r="S41" s="829"/>
      <c r="T41" s="848">
        <f>ROUND(SUM(T38:T39),1)</f>
        <v>0</v>
      </c>
      <c r="U41" s="829"/>
      <c r="V41" s="848">
        <f>ROUND(SUM(V38:V39),1)</f>
        <v>0</v>
      </c>
      <c r="W41" s="829"/>
      <c r="X41" s="848">
        <f>ROUND(SUM(X38:X39),1)</f>
        <v>0</v>
      </c>
      <c r="Y41" s="830"/>
      <c r="Z41" s="828"/>
      <c r="AA41" s="848">
        <f>ROUND(SUM(AA38:AA39),1)</f>
        <v>-1293.5999999999999</v>
      </c>
      <c r="AB41" s="830"/>
      <c r="AC41" s="828"/>
      <c r="AD41" s="848">
        <f>ROUND(SUM(AD38:AD39),1)</f>
        <v>-1415.2</v>
      </c>
      <c r="AE41" s="831"/>
      <c r="AF41" s="832"/>
      <c r="AG41" s="827">
        <f>ROUND(SUM(AA41-AD41),1)</f>
        <v>121.6</v>
      </c>
      <c r="AH41" s="799"/>
      <c r="AI41" s="833">
        <f>ROUND(SUM(-AG41/AD41),3)</f>
        <v>8.5999999999999993E-2</v>
      </c>
      <c r="AJ41" s="1483"/>
    </row>
    <row r="42" spans="1:36" ht="19.5" customHeight="1">
      <c r="A42" s="778"/>
      <c r="B42" s="808"/>
      <c r="C42" s="808"/>
      <c r="D42" s="847"/>
      <c r="E42" s="808"/>
      <c r="F42" s="808"/>
      <c r="G42" s="808"/>
      <c r="H42" s="808"/>
      <c r="I42" s="808"/>
      <c r="J42" s="808"/>
      <c r="K42" s="808"/>
      <c r="L42" s="810"/>
      <c r="M42" s="808"/>
      <c r="N42" s="808"/>
      <c r="O42" s="808"/>
      <c r="P42" s="808"/>
      <c r="Q42" s="808"/>
      <c r="R42" s="808"/>
      <c r="S42" s="808"/>
      <c r="T42" s="808"/>
      <c r="U42" s="808"/>
      <c r="V42" s="808"/>
      <c r="W42" s="808"/>
      <c r="X42" s="808"/>
      <c r="Y42" s="811"/>
      <c r="Z42" s="808"/>
      <c r="AA42" s="808" t="s">
        <v>21</v>
      </c>
      <c r="AB42" s="811"/>
      <c r="AC42" s="808"/>
      <c r="AD42" s="808"/>
      <c r="AE42" s="812"/>
      <c r="AF42" s="813"/>
      <c r="AG42" s="814"/>
      <c r="AH42" s="789"/>
      <c r="AI42" s="790"/>
    </row>
    <row r="43" spans="1:36" ht="19.5" customHeight="1">
      <c r="A43" s="778"/>
      <c r="B43" s="808"/>
      <c r="C43" s="808"/>
      <c r="D43" s="847"/>
      <c r="E43" s="808"/>
      <c r="F43" s="808"/>
      <c r="G43" s="808"/>
      <c r="H43" s="808"/>
      <c r="I43" s="808"/>
      <c r="J43" s="808"/>
      <c r="K43" s="808"/>
      <c r="L43" s="810"/>
      <c r="M43" s="808"/>
      <c r="N43" s="808"/>
      <c r="O43" s="808"/>
      <c r="P43" s="808"/>
      <c r="Q43" s="808"/>
      <c r="R43" s="808"/>
      <c r="S43" s="808"/>
      <c r="T43" s="808"/>
      <c r="U43" s="808"/>
      <c r="V43" s="808"/>
      <c r="W43" s="808"/>
      <c r="X43" s="808"/>
      <c r="Y43" s="811"/>
      <c r="Z43" s="808"/>
      <c r="AA43" s="808"/>
      <c r="AB43" s="811"/>
      <c r="AC43" s="808"/>
      <c r="AD43" s="808"/>
      <c r="AE43" s="812"/>
      <c r="AF43" s="813"/>
      <c r="AG43" s="814"/>
      <c r="AH43" s="789"/>
      <c r="AI43" s="790"/>
    </row>
    <row r="44" spans="1:36" ht="14.25" customHeight="1">
      <c r="A44" s="805" t="s">
        <v>246</v>
      </c>
      <c r="B44" s="808"/>
      <c r="C44" s="808"/>
      <c r="D44" s="810"/>
      <c r="E44" s="808"/>
      <c r="F44" s="808"/>
      <c r="G44" s="808"/>
      <c r="H44" s="808"/>
      <c r="I44" s="808"/>
      <c r="J44" s="808"/>
      <c r="K44" s="808"/>
      <c r="L44" s="810"/>
      <c r="M44" s="808"/>
      <c r="N44" s="808"/>
      <c r="O44" s="808"/>
      <c r="P44" s="808"/>
      <c r="Q44" s="808"/>
      <c r="R44" s="808"/>
      <c r="S44" s="808"/>
      <c r="T44" s="808"/>
      <c r="U44" s="808"/>
      <c r="V44" s="808"/>
      <c r="W44" s="808"/>
      <c r="X44" s="808"/>
      <c r="Y44" s="811"/>
      <c r="Z44" s="808"/>
      <c r="AA44" s="808"/>
      <c r="AB44" s="811"/>
      <c r="AC44" s="808"/>
      <c r="AD44" s="808"/>
      <c r="AE44" s="812"/>
      <c r="AF44" s="813"/>
      <c r="AG44" s="814"/>
      <c r="AH44" s="789"/>
      <c r="AI44" s="790"/>
    </row>
    <row r="45" spans="1:36" ht="14.25" customHeight="1">
      <c r="A45" s="805" t="s">
        <v>247</v>
      </c>
      <c r="B45" s="808"/>
      <c r="C45" s="808"/>
      <c r="D45" s="810"/>
      <c r="E45" s="808"/>
      <c r="F45" s="808"/>
      <c r="G45" s="808"/>
      <c r="H45" s="808"/>
      <c r="I45" s="808"/>
      <c r="J45" s="808"/>
      <c r="K45" s="808"/>
      <c r="L45" s="810"/>
      <c r="M45" s="808"/>
      <c r="N45" s="808"/>
      <c r="O45" s="808"/>
      <c r="P45" s="808"/>
      <c r="Q45" s="808"/>
      <c r="R45" s="808"/>
      <c r="S45" s="808"/>
      <c r="T45" s="808"/>
      <c r="U45" s="808"/>
      <c r="V45" s="808"/>
      <c r="W45" s="808"/>
      <c r="X45" s="808"/>
      <c r="Y45" s="811"/>
      <c r="Z45" s="808"/>
      <c r="AA45" s="808"/>
      <c r="AB45" s="811"/>
      <c r="AC45" s="808"/>
      <c r="AD45" s="808"/>
      <c r="AE45" s="812"/>
      <c r="AF45" s="813"/>
      <c r="AG45" s="814"/>
      <c r="AH45" s="789"/>
      <c r="AI45" s="790"/>
    </row>
    <row r="46" spans="1:36" ht="14.25" customHeight="1">
      <c r="A46" s="805" t="s">
        <v>248</v>
      </c>
      <c r="B46" s="827">
        <f>ROUND(SUM(+B34+B41),1)</f>
        <v>421.6</v>
      </c>
      <c r="C46" s="828"/>
      <c r="D46" s="827">
        <f>ROUND(SUM(+D34+D41),1)</f>
        <v>0</v>
      </c>
      <c r="E46" s="828"/>
      <c r="F46" s="827">
        <f>ROUND(SUM(+F34+F41),1)</f>
        <v>0</v>
      </c>
      <c r="G46" s="828"/>
      <c r="H46" s="827">
        <f>ROUND(SUM(+H34+H41),1)</f>
        <v>0</v>
      </c>
      <c r="I46" s="828"/>
      <c r="J46" s="827">
        <f>ROUND(SUM(+J34+J41),1)</f>
        <v>0</v>
      </c>
      <c r="K46" s="828"/>
      <c r="L46" s="827">
        <f>ROUND(SUM(+L34+L41),1)</f>
        <v>0</v>
      </c>
      <c r="M46" s="828"/>
      <c r="N46" s="827">
        <f>ROUND(SUM(+N34+N41),1)</f>
        <v>0</v>
      </c>
      <c r="O46" s="828"/>
      <c r="P46" s="827">
        <f>ROUND(SUM(+P34+P41),1)</f>
        <v>0</v>
      </c>
      <c r="Q46" s="828"/>
      <c r="R46" s="827">
        <f>ROUND(SUM(+R34+R41),1)</f>
        <v>0</v>
      </c>
      <c r="S46" s="828"/>
      <c r="T46" s="827">
        <f>ROUND(SUM(+T34+T41),1)</f>
        <v>0</v>
      </c>
      <c r="U46" s="828"/>
      <c r="V46" s="827">
        <f>ROUND(SUM(+V34+V41),1)</f>
        <v>0</v>
      </c>
      <c r="W46" s="828"/>
      <c r="X46" s="827">
        <f>ROUND(SUM(+X34+X41),1)</f>
        <v>0</v>
      </c>
      <c r="Y46" s="830"/>
      <c r="Z46" s="828"/>
      <c r="AA46" s="827">
        <f>ROUND(SUM(+AA34+AA41),1)</f>
        <v>421.6</v>
      </c>
      <c r="AB46" s="830"/>
      <c r="AC46" s="828"/>
      <c r="AD46" s="827">
        <f>ROUND(SUM(+AD34+AD41),1)</f>
        <v>423.8</v>
      </c>
      <c r="AE46" s="831"/>
      <c r="AF46" s="832"/>
      <c r="AG46" s="827">
        <f>ROUND(SUM(+AG34+AG41),1)</f>
        <v>-2.2000000000000002</v>
      </c>
      <c r="AH46" s="799"/>
      <c r="AI46" s="833">
        <f>ROUND(SUM(AG46/AD46),3)</f>
        <v>-5.0000000000000001E-3</v>
      </c>
      <c r="AJ46" s="1483"/>
    </row>
    <row r="47" spans="1:36" ht="15">
      <c r="A47" s="778"/>
      <c r="B47" s="779"/>
      <c r="C47" s="779"/>
      <c r="D47" s="849"/>
      <c r="E47" s="779"/>
      <c r="F47" s="850"/>
      <c r="G47" s="779"/>
      <c r="H47" s="850"/>
      <c r="I47" s="779"/>
      <c r="J47" s="850"/>
      <c r="K47" s="779"/>
      <c r="L47" s="851"/>
      <c r="M47" s="779"/>
      <c r="N47" s="850"/>
      <c r="O47" s="779"/>
      <c r="P47" s="850"/>
      <c r="Q47" s="779"/>
      <c r="R47" s="850"/>
      <c r="S47" s="779"/>
      <c r="T47" s="850"/>
      <c r="U47" s="779"/>
      <c r="V47" s="850"/>
      <c r="W47" s="779"/>
      <c r="X47" s="850"/>
      <c r="Y47" s="802"/>
      <c r="Z47" s="779"/>
      <c r="AA47" s="779" t="s">
        <v>21</v>
      </c>
      <c r="AB47" s="802"/>
      <c r="AC47" s="779"/>
      <c r="AD47" s="779"/>
      <c r="AE47" s="785"/>
      <c r="AF47" s="803"/>
      <c r="AG47" s="804"/>
      <c r="AH47" s="789"/>
      <c r="AI47" s="790"/>
    </row>
    <row r="48" spans="1:36" ht="15">
      <c r="A48" s="778"/>
      <c r="B48" s="778"/>
      <c r="C48" s="778"/>
      <c r="D48" s="782"/>
      <c r="E48" s="778"/>
      <c r="F48" s="804"/>
      <c r="G48" s="778"/>
      <c r="H48" s="781"/>
      <c r="I48" s="778"/>
      <c r="J48" s="781"/>
      <c r="K48" s="778"/>
      <c r="L48" s="852"/>
      <c r="M48" s="778"/>
      <c r="N48" s="781"/>
      <c r="O48" s="778"/>
      <c r="P48" s="781"/>
      <c r="Q48" s="778"/>
      <c r="R48" s="781"/>
      <c r="S48" s="778"/>
      <c r="T48" s="804"/>
      <c r="U48" s="779"/>
      <c r="V48" s="804"/>
      <c r="W48" s="779"/>
      <c r="X48" s="804"/>
      <c r="Y48" s="801"/>
      <c r="Z48" s="778"/>
      <c r="AA48" s="779"/>
      <c r="AB48" s="802"/>
      <c r="AC48" s="779"/>
      <c r="AD48" s="779"/>
      <c r="AE48" s="783"/>
      <c r="AF48" s="803"/>
      <c r="AG48" s="804"/>
      <c r="AH48" s="789"/>
      <c r="AI48" s="790"/>
    </row>
    <row r="49" spans="1:38" ht="19.5" customHeight="1" thickBot="1">
      <c r="A49" s="805" t="s">
        <v>171</v>
      </c>
      <c r="B49" s="853">
        <f>ROUND(SUM(B12+B46),1)</f>
        <v>486.7</v>
      </c>
      <c r="C49" s="792"/>
      <c r="D49" s="853">
        <f>ROUND(SUM(D12+D46),1)</f>
        <v>0</v>
      </c>
      <c r="E49" s="792"/>
      <c r="F49" s="853">
        <f>ROUND(SUM(F12+F46),1)</f>
        <v>0</v>
      </c>
      <c r="G49" s="792"/>
      <c r="H49" s="853">
        <f>ROUND(SUM(H12+H46),1)</f>
        <v>0</v>
      </c>
      <c r="I49" s="792"/>
      <c r="J49" s="853">
        <f>ROUND(SUM(J12+J46),1)</f>
        <v>0</v>
      </c>
      <c r="K49" s="792"/>
      <c r="L49" s="853">
        <f>ROUND(SUM(L12+L46),1)</f>
        <v>0</v>
      </c>
      <c r="M49" s="792"/>
      <c r="N49" s="853">
        <f>ROUND(SUM(N12+N46),1)</f>
        <v>0</v>
      </c>
      <c r="O49" s="792"/>
      <c r="P49" s="853">
        <f>ROUND(SUM(P12+P46),1)</f>
        <v>0</v>
      </c>
      <c r="Q49" s="792"/>
      <c r="R49" s="853">
        <f>ROUND(SUM(R12+R46),1)</f>
        <v>0</v>
      </c>
      <c r="S49" s="792"/>
      <c r="T49" s="853">
        <f>ROUND(SUM(T12+T46),1)</f>
        <v>0</v>
      </c>
      <c r="U49" s="792"/>
      <c r="V49" s="853">
        <f>ROUND(SUM(V12+V46),1)</f>
        <v>0</v>
      </c>
      <c r="W49" s="792"/>
      <c r="X49" s="853">
        <f>ROUND(SUM(X12+X46),1)</f>
        <v>0</v>
      </c>
      <c r="Y49" s="795"/>
      <c r="Z49" s="792"/>
      <c r="AA49" s="853">
        <f>ROUND(SUM(AA12+AA46),1)</f>
        <v>486.7</v>
      </c>
      <c r="AB49" s="795"/>
      <c r="AC49" s="792"/>
      <c r="AD49" s="853">
        <f>ROUND(SUM(AD12+AD46),1)</f>
        <v>802.9</v>
      </c>
      <c r="AE49" s="854"/>
      <c r="AF49" s="797"/>
      <c r="AG49" s="853">
        <f>ROUND(SUM(+AG12+AG46),1)</f>
        <v>-316.2</v>
      </c>
      <c r="AH49" s="799"/>
      <c r="AI49" s="855">
        <f>ROUND(SUM(AG49/AD49),3)</f>
        <v>-0.39400000000000002</v>
      </c>
      <c r="AJ49" s="1485"/>
      <c r="AK49" s="834"/>
      <c r="AL49" s="834"/>
    </row>
    <row r="50" spans="1:38" ht="14.25" customHeight="1" thickTop="1">
      <c r="A50" s="856"/>
      <c r="B50" s="857"/>
      <c r="C50" s="858"/>
      <c r="D50" s="857"/>
      <c r="E50" s="772"/>
      <c r="F50" s="857"/>
      <c r="G50" s="772"/>
      <c r="H50" s="859"/>
      <c r="I50" s="772"/>
      <c r="J50" s="859"/>
      <c r="K50" s="772"/>
      <c r="L50" s="859"/>
      <c r="M50" s="772"/>
      <c r="N50" s="859"/>
      <c r="O50" s="772"/>
      <c r="P50" s="859"/>
      <c r="Q50" s="772"/>
      <c r="R50" s="859"/>
      <c r="S50" s="772"/>
      <c r="T50" s="859"/>
      <c r="U50" s="773"/>
      <c r="V50" s="859"/>
      <c r="W50" s="773"/>
      <c r="X50" s="859"/>
      <c r="Y50" s="857"/>
      <c r="Z50" s="858"/>
      <c r="AA50" s="857"/>
      <c r="AB50" s="857"/>
      <c r="AC50" s="858"/>
      <c r="AD50" s="857"/>
      <c r="AE50" s="860"/>
      <c r="AF50" s="857"/>
      <c r="AG50" s="857"/>
      <c r="AH50" s="861"/>
      <c r="AI50" s="862"/>
    </row>
    <row r="51" spans="1:38">
      <c r="L51" s="773"/>
      <c r="T51" s="863"/>
      <c r="U51" s="863"/>
      <c r="V51" s="863"/>
      <c r="W51" s="863"/>
      <c r="X51" s="863"/>
    </row>
    <row r="52" spans="1:38" ht="12" customHeight="1">
      <c r="A52" s="790"/>
      <c r="L52" s="773"/>
      <c r="R52" s="864"/>
      <c r="T52" s="858"/>
      <c r="X52" s="858"/>
    </row>
    <row r="53" spans="1:38">
      <c r="L53" s="773"/>
      <c r="R53" s="864"/>
      <c r="T53" s="858"/>
      <c r="X53" s="858"/>
    </row>
    <row r="54" spans="1:38">
      <c r="A54" s="806"/>
      <c r="L54" s="773"/>
    </row>
    <row r="55" spans="1:38">
      <c r="A55" s="865"/>
      <c r="L55" s="773"/>
      <c r="R55" s="866"/>
    </row>
    <row r="56" spans="1:38">
      <c r="A56" s="867"/>
      <c r="L56" s="773"/>
    </row>
    <row r="57" spans="1:38">
      <c r="A57" s="868"/>
      <c r="L57" s="773"/>
      <c r="AI57" s="858"/>
    </row>
    <row r="58" spans="1:38">
      <c r="L58" s="773"/>
    </row>
    <row r="59" spans="1:38">
      <c r="L59" s="773"/>
    </row>
    <row r="60" spans="1:38">
      <c r="L60" s="773"/>
    </row>
    <row r="61" spans="1:38">
      <c r="L61" s="773"/>
    </row>
    <row r="62" spans="1:38">
      <c r="L62" s="773"/>
    </row>
    <row r="63" spans="1:38">
      <c r="L63" s="773"/>
    </row>
    <row r="64" spans="1:38">
      <c r="L64" s="773"/>
    </row>
    <row r="65" spans="12:12">
      <c r="L65" s="773"/>
    </row>
    <row r="66" spans="12:12">
      <c r="L66" s="773"/>
    </row>
    <row r="67" spans="12:12">
      <c r="L67" s="773"/>
    </row>
    <row r="68" spans="12:12">
      <c r="L68" s="773"/>
    </row>
    <row r="69" spans="12:12">
      <c r="L69" s="773"/>
    </row>
    <row r="70" spans="12:12">
      <c r="L70" s="773"/>
    </row>
    <row r="71" spans="12:12">
      <c r="L71" s="773"/>
    </row>
    <row r="72" spans="12:12">
      <c r="L72" s="773"/>
    </row>
    <row r="73" spans="12:12">
      <c r="L73" s="773"/>
    </row>
    <row r="74" spans="12:12">
      <c r="L74" s="773"/>
    </row>
    <row r="75" spans="12:12">
      <c r="L75" s="773"/>
    </row>
    <row r="76" spans="12:12">
      <c r="L76" s="773"/>
    </row>
    <row r="77" spans="12:12">
      <c r="L77" s="773"/>
    </row>
    <row r="78" spans="12:12">
      <c r="L78" s="773"/>
    </row>
    <row r="79" spans="12:12">
      <c r="L79" s="773"/>
    </row>
    <row r="80" spans="12:12">
      <c r="L80" s="773"/>
    </row>
    <row r="81" spans="12:12">
      <c r="L81" s="773"/>
    </row>
    <row r="82" spans="12:12">
      <c r="L82" s="773"/>
    </row>
    <row r="83" spans="12:12">
      <c r="L83" s="773"/>
    </row>
    <row r="84" spans="12:12">
      <c r="L84" s="773"/>
    </row>
    <row r="85" spans="12:12">
      <c r="L85" s="773"/>
    </row>
    <row r="86" spans="12:12">
      <c r="L86" s="773"/>
    </row>
    <row r="87" spans="12:12">
      <c r="L87" s="773"/>
    </row>
    <row r="88" spans="12:12">
      <c r="L88" s="773"/>
    </row>
    <row r="89" spans="12:12">
      <c r="L89" s="773"/>
    </row>
    <row r="90" spans="12:12">
      <c r="L90" s="773"/>
    </row>
    <row r="91" spans="12:12">
      <c r="L91" s="773"/>
    </row>
    <row r="92" spans="12:12">
      <c r="L92" s="773"/>
    </row>
    <row r="93" spans="12:12">
      <c r="L93" s="773"/>
    </row>
    <row r="94" spans="12:12">
      <c r="L94" s="773"/>
    </row>
    <row r="95" spans="12:12">
      <c r="L95" s="773"/>
    </row>
    <row r="96" spans="12:12">
      <c r="L96" s="773"/>
    </row>
    <row r="97" spans="12:12">
      <c r="L97" s="773"/>
    </row>
    <row r="98" spans="12:12">
      <c r="L98" s="773"/>
    </row>
    <row r="99" spans="12:12">
      <c r="L99" s="773"/>
    </row>
    <row r="100" spans="12:12">
      <c r="L100" s="773"/>
    </row>
    <row r="101" spans="12:12">
      <c r="L101" s="773"/>
    </row>
    <row r="102" spans="12:12">
      <c r="L102" s="773"/>
    </row>
    <row r="103" spans="12:12">
      <c r="L103" s="773"/>
    </row>
    <row r="104" spans="12:12">
      <c r="L104" s="773"/>
    </row>
    <row r="105" spans="12:12">
      <c r="L105" s="773"/>
    </row>
    <row r="106" spans="12:12">
      <c r="L106" s="773"/>
    </row>
    <row r="107" spans="12:12">
      <c r="L107" s="773"/>
    </row>
    <row r="108" spans="12:12">
      <c r="L108" s="773"/>
    </row>
    <row r="109" spans="12:12">
      <c r="L109" s="773"/>
    </row>
    <row r="110" spans="12:12">
      <c r="L110" s="773"/>
    </row>
    <row r="111" spans="12:12">
      <c r="L111" s="773"/>
    </row>
    <row r="112" spans="12:12">
      <c r="L112" s="773"/>
    </row>
    <row r="113" spans="12:12">
      <c r="L113" s="773"/>
    </row>
    <row r="114" spans="12:12">
      <c r="L114" s="773"/>
    </row>
    <row r="115" spans="12:12">
      <c r="L115" s="773"/>
    </row>
    <row r="116" spans="12:12">
      <c r="L116" s="773"/>
    </row>
    <row r="117" spans="12:12">
      <c r="L117" s="773"/>
    </row>
    <row r="118" spans="12:12">
      <c r="L118" s="773"/>
    </row>
    <row r="119" spans="12:12">
      <c r="L119" s="773"/>
    </row>
    <row r="120" spans="12:12">
      <c r="L120" s="773"/>
    </row>
    <row r="121" spans="12:12">
      <c r="L121" s="773"/>
    </row>
    <row r="122" spans="12:12">
      <c r="L122" s="773"/>
    </row>
    <row r="123" spans="12:12">
      <c r="L123" s="773"/>
    </row>
    <row r="124" spans="12:12">
      <c r="L124" s="773"/>
    </row>
    <row r="125" spans="12:12">
      <c r="L125" s="773"/>
    </row>
    <row r="126" spans="12:12">
      <c r="L126" s="773"/>
    </row>
    <row r="127" spans="12:12">
      <c r="L127" s="773"/>
    </row>
    <row r="128" spans="12:12">
      <c r="L128" s="773"/>
    </row>
    <row r="129" spans="12:12">
      <c r="L129" s="773"/>
    </row>
    <row r="130" spans="12:12">
      <c r="L130" s="773"/>
    </row>
    <row r="131" spans="12:12">
      <c r="L131" s="773"/>
    </row>
    <row r="132" spans="12:12">
      <c r="L132" s="773"/>
    </row>
    <row r="133" spans="12:12">
      <c r="L133" s="773"/>
    </row>
    <row r="134" spans="12:12">
      <c r="L134" s="773"/>
    </row>
    <row r="135" spans="12:12">
      <c r="L135" s="773"/>
    </row>
    <row r="136" spans="12:12">
      <c r="L136" s="773"/>
    </row>
    <row r="137" spans="12:12">
      <c r="L137" s="773"/>
    </row>
    <row r="138" spans="12:12">
      <c r="L138" s="773"/>
    </row>
    <row r="139" spans="12:12">
      <c r="L139" s="773"/>
    </row>
    <row r="140" spans="12:12">
      <c r="L140" s="773"/>
    </row>
    <row r="141" spans="12:12">
      <c r="L141" s="773"/>
    </row>
    <row r="142" spans="12:12">
      <c r="L142" s="773"/>
    </row>
    <row r="143" spans="12:12">
      <c r="L143" s="773"/>
    </row>
    <row r="144" spans="12:12">
      <c r="L144" s="773"/>
    </row>
    <row r="145" spans="12:12">
      <c r="L145" s="773"/>
    </row>
    <row r="146" spans="12:12">
      <c r="L146" s="773"/>
    </row>
    <row r="147" spans="12:12">
      <c r="L147" s="773"/>
    </row>
    <row r="148" spans="12:12">
      <c r="L148" s="773"/>
    </row>
    <row r="149" spans="12:12">
      <c r="L149" s="773"/>
    </row>
    <row r="150" spans="12:12">
      <c r="L150" s="773"/>
    </row>
    <row r="151" spans="12:12">
      <c r="L151" s="773"/>
    </row>
    <row r="152" spans="12:12">
      <c r="L152" s="773"/>
    </row>
    <row r="153" spans="12:12">
      <c r="L153" s="773"/>
    </row>
    <row r="154" spans="12:12">
      <c r="L154" s="773"/>
    </row>
    <row r="155" spans="12:12">
      <c r="L155" s="773"/>
    </row>
    <row r="156" spans="12:12">
      <c r="L156" s="773"/>
    </row>
    <row r="157" spans="12:12">
      <c r="L157" s="773"/>
    </row>
    <row r="158" spans="12:12">
      <c r="L158" s="773"/>
    </row>
    <row r="159" spans="12:12">
      <c r="L159" s="773"/>
    </row>
    <row r="160" spans="12:12">
      <c r="L160" s="773"/>
    </row>
    <row r="161" spans="12:12">
      <c r="L161" s="773"/>
    </row>
    <row r="162" spans="12:12">
      <c r="L162" s="773"/>
    </row>
    <row r="163" spans="12:12">
      <c r="L163" s="773"/>
    </row>
    <row r="164" spans="12:12">
      <c r="L164" s="773"/>
    </row>
    <row r="165" spans="12:12">
      <c r="L165" s="773"/>
    </row>
    <row r="166" spans="12:12">
      <c r="L166" s="773"/>
    </row>
    <row r="167" spans="12:12">
      <c r="L167" s="773"/>
    </row>
    <row r="168" spans="12:12">
      <c r="L168" s="773"/>
    </row>
    <row r="169" spans="12:12">
      <c r="L169" s="773"/>
    </row>
    <row r="170" spans="12:12">
      <c r="L170" s="773"/>
    </row>
    <row r="171" spans="12:12">
      <c r="L171" s="773"/>
    </row>
    <row r="172" spans="12:12">
      <c r="L172" s="773"/>
    </row>
    <row r="173" spans="12:12">
      <c r="L173" s="773"/>
    </row>
    <row r="174" spans="12:12">
      <c r="L174" s="773"/>
    </row>
    <row r="175" spans="12:12">
      <c r="L175" s="773"/>
    </row>
    <row r="176" spans="12:12">
      <c r="L176" s="773"/>
    </row>
    <row r="177" spans="12:12">
      <c r="L177" s="773"/>
    </row>
    <row r="178" spans="12:12">
      <c r="L178" s="773"/>
    </row>
    <row r="179" spans="12:12">
      <c r="L179" s="773"/>
    </row>
    <row r="180" spans="12:12">
      <c r="L180" s="773"/>
    </row>
    <row r="181" spans="12:12">
      <c r="L181" s="773"/>
    </row>
    <row r="182" spans="12:12">
      <c r="L182" s="773"/>
    </row>
    <row r="183" spans="12:12">
      <c r="L183" s="773"/>
    </row>
    <row r="184" spans="12:12">
      <c r="L184" s="773"/>
    </row>
    <row r="185" spans="12:12">
      <c r="L185" s="773"/>
    </row>
    <row r="186" spans="12:12">
      <c r="L186" s="773"/>
    </row>
    <row r="187" spans="12:12">
      <c r="L187" s="773"/>
    </row>
    <row r="188" spans="12:12">
      <c r="L188" s="773"/>
    </row>
    <row r="189" spans="12:12">
      <c r="L189" s="773"/>
    </row>
    <row r="190" spans="12:12">
      <c r="L190" s="773"/>
    </row>
    <row r="191" spans="12:12">
      <c r="L191" s="773"/>
    </row>
    <row r="192" spans="12:12">
      <c r="L192" s="773"/>
    </row>
    <row r="193" spans="12:12">
      <c r="L193" s="773"/>
    </row>
    <row r="194" spans="12:12">
      <c r="L194" s="773"/>
    </row>
    <row r="195" spans="12:12">
      <c r="L195" s="773"/>
    </row>
    <row r="196" spans="12:12">
      <c r="L196" s="773"/>
    </row>
    <row r="197" spans="12:12">
      <c r="L197" s="773"/>
    </row>
    <row r="198" spans="12:12">
      <c r="L198" s="773"/>
    </row>
    <row r="199" spans="12:12">
      <c r="L199" s="773"/>
    </row>
    <row r="200" spans="12:12">
      <c r="L200" s="773"/>
    </row>
    <row r="201" spans="12:12">
      <c r="L201" s="773"/>
    </row>
    <row r="202" spans="12:12">
      <c r="L202" s="773"/>
    </row>
    <row r="203" spans="12:12">
      <c r="L203" s="773"/>
    </row>
    <row r="204" spans="12:12">
      <c r="L204" s="773"/>
    </row>
    <row r="205" spans="12:12">
      <c r="L205" s="773"/>
    </row>
    <row r="206" spans="12:12">
      <c r="L206" s="773"/>
    </row>
    <row r="207" spans="12:12">
      <c r="L207" s="773"/>
    </row>
    <row r="208" spans="12:12">
      <c r="L208" s="773"/>
    </row>
    <row r="209" spans="12:12">
      <c r="L209" s="773"/>
    </row>
    <row r="210" spans="12:12">
      <c r="L210" s="773"/>
    </row>
    <row r="211" spans="12:12">
      <c r="L211" s="773"/>
    </row>
    <row r="212" spans="12:12">
      <c r="L212" s="773"/>
    </row>
    <row r="213" spans="12:12">
      <c r="L213" s="773"/>
    </row>
    <row r="214" spans="12:12">
      <c r="L214" s="773"/>
    </row>
    <row r="215" spans="12:12">
      <c r="L215" s="773"/>
    </row>
    <row r="216" spans="12:12">
      <c r="L216" s="773"/>
    </row>
    <row r="217" spans="12:12">
      <c r="L217" s="773"/>
    </row>
    <row r="218" spans="12:12">
      <c r="L218" s="773"/>
    </row>
    <row r="219" spans="12:12">
      <c r="L219" s="773"/>
    </row>
    <row r="220" spans="12:12">
      <c r="L220" s="773"/>
    </row>
    <row r="221" spans="12:12">
      <c r="L221" s="773"/>
    </row>
    <row r="222" spans="12:12">
      <c r="L222" s="773"/>
    </row>
    <row r="223" spans="12:12">
      <c r="L223" s="773"/>
    </row>
    <row r="224" spans="12:12">
      <c r="L224" s="773"/>
    </row>
    <row r="225" spans="12:12">
      <c r="L225" s="773"/>
    </row>
    <row r="226" spans="12:12">
      <c r="L226" s="773"/>
    </row>
    <row r="227" spans="12:12">
      <c r="L227" s="773"/>
    </row>
    <row r="228" spans="12:12">
      <c r="L228" s="773"/>
    </row>
    <row r="229" spans="12:12">
      <c r="L229" s="773"/>
    </row>
    <row r="230" spans="12:12">
      <c r="L230" s="773"/>
    </row>
    <row r="231" spans="12:12">
      <c r="L231" s="773"/>
    </row>
    <row r="232" spans="12:12">
      <c r="L232" s="773"/>
    </row>
    <row r="233" spans="12:12">
      <c r="L233" s="773"/>
    </row>
  </sheetData>
  <mergeCells count="2">
    <mergeCell ref="AB5:AD5"/>
    <mergeCell ref="AA8:AI8"/>
  </mergeCells>
  <pageMargins left="0.5" right="0.5" top="0.5" bottom="0.3" header="0.5" footer="0.25"/>
  <pageSetup scale="48" orientation="landscape" r:id="rId1"/>
  <headerFooter scaleWithDoc="0" alignWithMargins="0">
    <oddFooter>&amp;C&amp;8 20</oddFooter>
  </headerFooter>
  <ignoredErrors>
    <ignoredError sqref="AI20" unlockedFormula="1"/>
  </ignoredErrors>
</worksheet>
</file>

<file path=xl/worksheets/sheet21.xml><?xml version="1.0" encoding="utf-8"?>
<worksheet xmlns="http://schemas.openxmlformats.org/spreadsheetml/2006/main" xmlns:r="http://schemas.openxmlformats.org/officeDocument/2006/relationships">
  <sheetPr codeName="Sheet21">
    <pageSetUpPr fitToPage="1"/>
  </sheetPr>
  <dimension ref="A1:BA76"/>
  <sheetViews>
    <sheetView showGridLines="0" zoomScale="60" zoomScaleNormal="60" workbookViewId="0">
      <selection activeCell="B1" sqref="B1"/>
    </sheetView>
  </sheetViews>
  <sheetFormatPr defaultRowHeight="15"/>
  <cols>
    <col min="1" max="1" width="2.5546875" style="385" customWidth="1"/>
    <col min="2" max="2" width="14.33203125" style="385" customWidth="1"/>
    <col min="3" max="3" width="32.77734375" style="385" customWidth="1"/>
    <col min="4" max="4" width="2" style="385" customWidth="1"/>
    <col min="5" max="5" width="12.5546875" style="385" customWidth="1"/>
    <col min="6" max="6" width="1.77734375" style="385" customWidth="1"/>
    <col min="7" max="7" width="9" style="385" bestFit="1" customWidth="1"/>
    <col min="8" max="8" width="1.77734375" style="385" customWidth="1"/>
    <col min="9" max="9" width="9" style="385" bestFit="1" customWidth="1"/>
    <col min="10" max="10" width="1.77734375" style="385" customWidth="1"/>
    <col min="11" max="11" width="9" style="385" bestFit="1" customWidth="1"/>
    <col min="12" max="12" width="1.21875" style="385" customWidth="1"/>
    <col min="13" max="13" width="9.6640625" style="385" bestFit="1" customWidth="1"/>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9" style="385" bestFit="1" customWidth="1"/>
    <col min="24" max="24" width="1.77734375" style="385" customWidth="1"/>
    <col min="25" max="25" width="10.77734375" style="385" customWidth="1"/>
    <col min="26" max="26" width="1.77734375" style="385" customWidth="1"/>
    <col min="27" max="27" width="9" style="385" bestFit="1" customWidth="1"/>
    <col min="28" max="29" width="1.77734375" style="385" customWidth="1"/>
    <col min="30" max="30" width="11" style="385" bestFit="1" customWidth="1"/>
    <col min="31" max="32" width="1.109375" style="385" customWidth="1"/>
    <col min="33" max="33" width="11" style="385" bestFit="1" customWidth="1"/>
    <col min="34" max="35" width="1" style="385" customWidth="1"/>
    <col min="36" max="36" width="13.109375" style="385" bestFit="1" customWidth="1"/>
    <col min="37" max="37" width="1.33203125" style="385" customWidth="1"/>
    <col min="38" max="38" width="11" style="385" customWidth="1"/>
    <col min="39" max="16384" width="8.88671875" style="385"/>
  </cols>
  <sheetData>
    <row r="1" spans="1:39">
      <c r="B1" s="1720" t="s">
        <v>1805</v>
      </c>
    </row>
    <row r="2" spans="1:39">
      <c r="B2" s="2790"/>
    </row>
    <row r="3" spans="1:39" ht="19.5" customHeight="1">
      <c r="A3" s="869"/>
      <c r="B3" s="875" t="s">
        <v>0</v>
      </c>
      <c r="C3" s="870"/>
      <c r="D3" s="870"/>
      <c r="E3" s="870"/>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row>
    <row r="4" spans="1:39" ht="19.5" customHeight="1">
      <c r="A4" s="869"/>
      <c r="B4" s="875" t="s">
        <v>249</v>
      </c>
      <c r="C4" s="870"/>
      <c r="D4" s="870"/>
      <c r="E4" s="870"/>
      <c r="F4" s="871"/>
      <c r="G4" s="871"/>
      <c r="H4" s="871"/>
      <c r="I4" s="871"/>
      <c r="J4" s="871"/>
      <c r="K4" s="871"/>
      <c r="L4" s="871"/>
      <c r="M4" s="871"/>
      <c r="N4" s="871"/>
      <c r="O4" s="871"/>
      <c r="P4" s="871"/>
      <c r="Q4" s="871"/>
      <c r="R4" s="871"/>
      <c r="S4" s="871"/>
      <c r="T4" s="871"/>
      <c r="U4" s="871"/>
      <c r="V4" s="871"/>
      <c r="W4" s="871"/>
      <c r="X4" s="871"/>
      <c r="Y4" s="871"/>
      <c r="Z4" s="871"/>
      <c r="AA4" s="871"/>
      <c r="AB4" s="871"/>
      <c r="AC4" s="871"/>
      <c r="AE4" s="872"/>
      <c r="AF4" s="872"/>
      <c r="AL4" s="1007" t="s">
        <v>250</v>
      </c>
    </row>
    <row r="5" spans="1:39" ht="19.5" customHeight="1">
      <c r="A5" s="869"/>
      <c r="B5" s="777" t="s">
        <v>178</v>
      </c>
      <c r="C5" s="870"/>
      <c r="D5" s="870"/>
      <c r="E5" s="870"/>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L5" s="695"/>
    </row>
    <row r="6" spans="1:39" ht="19.5" customHeight="1">
      <c r="A6" s="869"/>
      <c r="B6" s="642" t="s">
        <v>1556</v>
      </c>
      <c r="C6" s="870"/>
      <c r="D6" s="870"/>
      <c r="E6" s="870"/>
      <c r="F6" s="871"/>
      <c r="G6" s="871"/>
      <c r="H6" s="873"/>
      <c r="I6" s="871"/>
      <c r="J6" s="871"/>
      <c r="K6" s="871"/>
      <c r="L6" s="871"/>
      <c r="M6" s="871"/>
      <c r="N6" s="871"/>
      <c r="O6" s="871"/>
      <c r="P6" s="871"/>
      <c r="Q6" s="871"/>
      <c r="R6" s="871"/>
      <c r="S6" s="871"/>
      <c r="T6" s="871"/>
      <c r="U6" s="871"/>
      <c r="V6" s="871"/>
      <c r="W6" s="871"/>
      <c r="X6" s="871"/>
      <c r="Y6" s="871"/>
      <c r="Z6" s="871"/>
      <c r="AA6" s="871"/>
      <c r="AB6" s="871"/>
      <c r="AC6" s="871"/>
      <c r="AD6" s="871"/>
      <c r="AE6" s="874"/>
      <c r="AF6" s="874"/>
      <c r="AG6" s="874"/>
      <c r="AH6" s="874"/>
      <c r="AI6" s="874"/>
    </row>
    <row r="7" spans="1:39" ht="19.5" customHeight="1">
      <c r="A7" s="869"/>
      <c r="B7" s="875" t="s">
        <v>1590</v>
      </c>
      <c r="C7" s="870"/>
      <c r="D7" s="870"/>
      <c r="E7" s="870"/>
      <c r="F7" s="871"/>
      <c r="G7" s="871"/>
      <c r="H7" s="873"/>
      <c r="I7" s="871"/>
      <c r="J7" s="871"/>
      <c r="K7" s="871"/>
      <c r="L7" s="871"/>
      <c r="M7" s="871"/>
      <c r="N7" s="871"/>
      <c r="O7" s="871"/>
      <c r="P7" s="871"/>
      <c r="Q7" s="871"/>
      <c r="R7" s="871"/>
      <c r="S7" s="871"/>
      <c r="T7" s="871"/>
      <c r="U7" s="871"/>
      <c r="V7" s="871"/>
      <c r="W7" s="871"/>
      <c r="X7" s="871"/>
      <c r="Y7" s="871"/>
      <c r="Z7" s="871"/>
      <c r="AA7" s="871"/>
      <c r="AB7" s="871"/>
      <c r="AC7" s="871"/>
      <c r="AD7" s="871"/>
      <c r="AE7" s="874"/>
      <c r="AF7" s="874"/>
      <c r="AG7" s="874"/>
      <c r="AH7" s="874"/>
      <c r="AI7" s="874"/>
    </row>
    <row r="8" spans="1:39" ht="19.5" customHeight="1">
      <c r="A8" s="869"/>
      <c r="C8" s="870"/>
      <c r="D8" s="870"/>
      <c r="E8" s="870"/>
      <c r="F8" s="871"/>
      <c r="G8" s="871"/>
      <c r="H8" s="871"/>
      <c r="I8" s="871"/>
      <c r="J8" s="871"/>
      <c r="K8" s="871"/>
      <c r="L8" s="871"/>
      <c r="M8" s="871"/>
      <c r="N8" s="871"/>
      <c r="O8" s="871"/>
      <c r="P8" s="871"/>
      <c r="Q8" s="871"/>
      <c r="R8" s="871"/>
      <c r="S8" s="871"/>
      <c r="T8" s="871"/>
      <c r="U8" s="871"/>
      <c r="V8" s="871"/>
      <c r="W8" s="871"/>
      <c r="X8" s="871"/>
      <c r="Y8" s="871"/>
      <c r="Z8" s="871"/>
      <c r="AA8" s="871"/>
      <c r="AB8" s="871"/>
      <c r="AC8" s="876"/>
    </row>
    <row r="9" spans="1:39" ht="15.75" customHeight="1">
      <c r="A9" s="869"/>
      <c r="B9" s="875"/>
      <c r="C9" s="870"/>
      <c r="D9" s="870"/>
      <c r="E9" s="870"/>
      <c r="F9" s="871"/>
      <c r="G9" s="871"/>
      <c r="H9" s="871"/>
      <c r="I9" s="871"/>
      <c r="J9" s="871"/>
      <c r="K9" s="871"/>
      <c r="L9" s="871"/>
      <c r="M9" s="871"/>
      <c r="N9" s="871"/>
      <c r="O9" s="871"/>
      <c r="P9" s="871"/>
      <c r="Q9" s="871"/>
      <c r="R9" s="871"/>
      <c r="S9" s="871"/>
      <c r="T9" s="871"/>
      <c r="U9" s="871"/>
      <c r="V9" s="871"/>
      <c r="W9" s="871"/>
      <c r="X9" s="871"/>
      <c r="Y9" s="871"/>
      <c r="Z9" s="871"/>
      <c r="AA9" s="871"/>
      <c r="AB9" s="871"/>
      <c r="AC9" s="876"/>
    </row>
    <row r="10" spans="1:39" ht="15.75" customHeight="1">
      <c r="A10" s="869"/>
      <c r="B10" s="877"/>
      <c r="C10" s="870"/>
      <c r="D10" s="870"/>
      <c r="E10" s="870"/>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6"/>
      <c r="AD10" s="3158" t="s">
        <v>1546</v>
      </c>
      <c r="AE10" s="3167"/>
      <c r="AF10" s="3167"/>
      <c r="AG10" s="3167"/>
      <c r="AH10" s="3167"/>
      <c r="AI10" s="3167"/>
      <c r="AJ10" s="3167"/>
      <c r="AK10" s="3167"/>
      <c r="AL10" s="3167"/>
    </row>
    <row r="11" spans="1:39" ht="15.75" customHeight="1">
      <c r="A11" s="869"/>
      <c r="B11" s="877"/>
      <c r="C11" s="870"/>
      <c r="D11" s="870"/>
      <c r="E11" s="2411"/>
      <c r="F11" s="2412"/>
      <c r="G11" s="2412"/>
      <c r="H11" s="2412"/>
      <c r="I11" s="2412"/>
      <c r="J11" s="2412"/>
      <c r="K11" s="2412"/>
      <c r="L11" s="2412"/>
      <c r="M11" s="2412"/>
      <c r="N11" s="2412"/>
      <c r="O11" s="2412"/>
      <c r="P11" s="2412"/>
      <c r="Q11" s="2412"/>
      <c r="R11" s="2412"/>
      <c r="S11" s="2412"/>
      <c r="T11" s="2412"/>
      <c r="U11" s="2412"/>
      <c r="V11" s="2412"/>
      <c r="W11" s="2412"/>
      <c r="X11" s="2412"/>
      <c r="Y11" s="2412"/>
      <c r="Z11" s="2412"/>
      <c r="AA11" s="2412"/>
      <c r="AB11" s="2412"/>
      <c r="AC11" s="2413"/>
      <c r="AD11" s="2366"/>
      <c r="AE11" s="2414"/>
      <c r="AF11" s="2414"/>
      <c r="AG11" s="2414"/>
      <c r="AH11" s="2414"/>
      <c r="AI11" s="2414"/>
      <c r="AJ11" s="2414"/>
      <c r="AK11" s="2414"/>
      <c r="AL11" s="2414"/>
    </row>
    <row r="12" spans="1:39" ht="15.75" customHeight="1">
      <c r="A12" s="878"/>
      <c r="B12" s="878"/>
      <c r="C12" s="878"/>
      <c r="D12" s="878"/>
      <c r="E12" s="2382">
        <v>2014</v>
      </c>
      <c r="F12" s="2415"/>
      <c r="G12" s="2415"/>
      <c r="H12" s="2415"/>
      <c r="I12" s="2415"/>
      <c r="J12" s="2415"/>
      <c r="K12" s="2415"/>
      <c r="L12" s="2415"/>
      <c r="M12" s="2415"/>
      <c r="N12" s="2415"/>
      <c r="O12" s="2415"/>
      <c r="P12" s="2415"/>
      <c r="Q12" s="2415"/>
      <c r="R12" s="2415"/>
      <c r="S12" s="2415"/>
      <c r="T12" s="2415"/>
      <c r="U12" s="2415"/>
      <c r="V12" s="2415"/>
      <c r="W12" s="2384" t="s">
        <v>1545</v>
      </c>
      <c r="X12" s="2415"/>
      <c r="Y12" s="2415"/>
      <c r="Z12" s="2415"/>
      <c r="AA12" s="2415"/>
      <c r="AB12" s="2415"/>
      <c r="AC12" s="2415"/>
      <c r="AD12" s="2416"/>
      <c r="AE12" s="2416"/>
      <c r="AF12" s="2416"/>
      <c r="AG12" s="2416"/>
      <c r="AH12" s="2416"/>
      <c r="AI12" s="2416"/>
      <c r="AJ12" s="2389" t="s">
        <v>12</v>
      </c>
      <c r="AK12" s="2389"/>
      <c r="AL12" s="2384" t="s">
        <v>13</v>
      </c>
      <c r="AM12" s="2419"/>
    </row>
    <row r="13" spans="1:39" ht="15.75" customHeight="1">
      <c r="A13" s="286"/>
      <c r="B13" s="286"/>
      <c r="C13" s="286"/>
      <c r="D13" s="286"/>
      <c r="E13" s="2363" t="s">
        <v>154</v>
      </c>
      <c r="F13" s="284"/>
      <c r="G13" s="2363" t="s">
        <v>155</v>
      </c>
      <c r="H13" s="284"/>
      <c r="I13" s="2363" t="s">
        <v>156</v>
      </c>
      <c r="J13" s="284"/>
      <c r="K13" s="2363" t="s">
        <v>157</v>
      </c>
      <c r="L13" s="284"/>
      <c r="M13" s="2363" t="s">
        <v>158</v>
      </c>
      <c r="N13" s="284"/>
      <c r="O13" s="2363" t="s">
        <v>159</v>
      </c>
      <c r="P13" s="284"/>
      <c r="Q13" s="2363" t="s">
        <v>160</v>
      </c>
      <c r="R13" s="284"/>
      <c r="S13" s="2363" t="s">
        <v>161</v>
      </c>
      <c r="T13" s="284"/>
      <c r="U13" s="2363" t="s">
        <v>162</v>
      </c>
      <c r="V13" s="284"/>
      <c r="W13" s="2363" t="s">
        <v>179</v>
      </c>
      <c r="X13" s="284"/>
      <c r="Y13" s="2363" t="s">
        <v>164</v>
      </c>
      <c r="Z13" s="284"/>
      <c r="AA13" s="2363" t="s">
        <v>165</v>
      </c>
      <c r="AB13" s="284"/>
      <c r="AC13" s="284"/>
      <c r="AD13" s="2363">
        <v>2014</v>
      </c>
      <c r="AE13" s="284"/>
      <c r="AF13" s="284"/>
      <c r="AG13" s="2417">
        <v>2013</v>
      </c>
      <c r="AH13" s="2418"/>
      <c r="AI13" s="2418"/>
      <c r="AJ13" s="2397" t="s">
        <v>18</v>
      </c>
      <c r="AK13" s="2387"/>
      <c r="AL13" s="2397" t="s">
        <v>19</v>
      </c>
      <c r="AM13" s="2419"/>
    </row>
    <row r="14" spans="1:39" ht="3.75" customHeight="1">
      <c r="A14" s="286"/>
      <c r="B14" s="284"/>
      <c r="C14" s="284"/>
      <c r="D14" s="286"/>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650"/>
      <c r="AD14" s="518"/>
      <c r="AE14" s="518"/>
      <c r="AF14" s="518"/>
      <c r="AG14" s="518"/>
      <c r="AH14" s="518"/>
      <c r="AI14" s="879"/>
      <c r="AJ14" s="880"/>
      <c r="AK14" s="880"/>
      <c r="AL14" s="880"/>
    </row>
    <row r="15" spans="1:39" ht="15.75" customHeight="1">
      <c r="A15" s="286"/>
      <c r="B15" s="530" t="s">
        <v>166</v>
      </c>
      <c r="C15" s="284"/>
      <c r="D15" s="286"/>
      <c r="E15" s="376">
        <v>-628.70000000000005</v>
      </c>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7"/>
      <c r="AD15" s="376">
        <f>+E15</f>
        <v>-628.70000000000005</v>
      </c>
      <c r="AE15" s="599"/>
      <c r="AF15" s="600"/>
      <c r="AG15" s="881">
        <v>-486</v>
      </c>
      <c r="AH15" s="376"/>
      <c r="AI15" s="882"/>
      <c r="AJ15" s="881">
        <f>+AD15-AG15</f>
        <v>-142.70000000000005</v>
      </c>
      <c r="AK15" s="883"/>
      <c r="AL15" s="884">
        <f>-AJ15/AG15</f>
        <v>-0.29362139917695484</v>
      </c>
      <c r="AM15" s="885"/>
    </row>
    <row r="16" spans="1:39" ht="15.75" customHeight="1">
      <c r="A16" s="286"/>
      <c r="B16" s="284"/>
      <c r="C16" s="284"/>
      <c r="D16" s="286"/>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650"/>
      <c r="AD16" s="518"/>
      <c r="AE16" s="670"/>
      <c r="AF16" s="328"/>
      <c r="AG16" s="518"/>
      <c r="AH16" s="518"/>
      <c r="AI16" s="879"/>
      <c r="AJ16" s="880"/>
      <c r="AK16" s="880"/>
      <c r="AL16" s="880"/>
    </row>
    <row r="17" spans="1:42" ht="15.75">
      <c r="A17" s="286"/>
      <c r="B17" s="284" t="s">
        <v>251</v>
      </c>
      <c r="C17" s="286"/>
      <c r="D17" s="286"/>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650"/>
      <c r="AD17" s="518"/>
      <c r="AE17" s="670"/>
      <c r="AF17" s="328"/>
      <c r="AG17" s="518"/>
      <c r="AH17" s="518"/>
      <c r="AI17" s="879"/>
      <c r="AJ17" s="880"/>
      <c r="AK17" s="880"/>
      <c r="AL17" s="880"/>
    </row>
    <row r="18" spans="1:42" ht="15.75">
      <c r="A18" s="286"/>
      <c r="B18" s="2037" t="s">
        <v>1602</v>
      </c>
      <c r="C18" s="286"/>
      <c r="D18" s="286"/>
      <c r="E18" s="886"/>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650"/>
      <c r="AD18" s="523" t="s">
        <v>21</v>
      </c>
      <c r="AE18" s="670"/>
      <c r="AF18" s="328"/>
      <c r="AG18" s="518" t="s">
        <v>21</v>
      </c>
      <c r="AH18" s="518"/>
      <c r="AI18" s="879"/>
      <c r="AJ18" s="880"/>
      <c r="AK18" s="880"/>
      <c r="AL18" s="880"/>
    </row>
    <row r="19" spans="1:42" ht="15.75">
      <c r="A19" s="286"/>
      <c r="B19" s="286" t="s">
        <v>252</v>
      </c>
      <c r="C19" s="286"/>
      <c r="D19" s="515" t="s">
        <v>21</v>
      </c>
      <c r="E19" s="708">
        <f>+' Exhibit I State'!E17</f>
        <v>2.2999999999999998</v>
      </c>
      <c r="F19" s="708"/>
      <c r="G19" s="708"/>
      <c r="H19" s="708"/>
      <c r="I19" s="708"/>
      <c r="J19" s="708"/>
      <c r="K19" s="527"/>
      <c r="L19" s="527"/>
      <c r="M19" s="527"/>
      <c r="N19" s="708"/>
      <c r="O19" s="708"/>
      <c r="P19" s="708"/>
      <c r="Q19" s="527"/>
      <c r="R19" s="338"/>
      <c r="S19" s="705"/>
      <c r="T19" s="338"/>
      <c r="U19" s="708"/>
      <c r="V19" s="338"/>
      <c r="W19" s="919"/>
      <c r="X19" s="338"/>
      <c r="Y19" s="708"/>
      <c r="Z19" s="338"/>
      <c r="AA19" s="708"/>
      <c r="AB19" s="338"/>
      <c r="AC19" s="324"/>
      <c r="AD19" s="708">
        <f>ROUND(SUM(E19:AA19),1)</f>
        <v>2.2999999999999998</v>
      </c>
      <c r="AE19" s="887"/>
      <c r="AF19" s="888"/>
      <c r="AG19" s="889">
        <f>' Exhibit I State'!AI17</f>
        <v>1.2</v>
      </c>
      <c r="AH19" s="203"/>
      <c r="AI19" s="890"/>
      <c r="AJ19" s="325">
        <f>ROUND(SUM(+AD19-AG19),1)</f>
        <v>1.1000000000000001</v>
      </c>
      <c r="AK19" s="891"/>
      <c r="AL19" s="892">
        <f>ROUND(SUM(AJ19/AG19),3)</f>
        <v>0.91700000000000004</v>
      </c>
    </row>
    <row r="20" spans="1:42" ht="15.75">
      <c r="A20" s="286"/>
      <c r="B20" s="286" t="s">
        <v>253</v>
      </c>
      <c r="C20" s="286"/>
      <c r="D20" s="286"/>
      <c r="E20" s="708">
        <f>+' Exhibit I State'!E18</f>
        <v>32.6</v>
      </c>
      <c r="F20" s="338"/>
      <c r="G20" s="708"/>
      <c r="H20" s="338"/>
      <c r="I20" s="708"/>
      <c r="J20" s="338"/>
      <c r="K20" s="708"/>
      <c r="L20" s="338"/>
      <c r="M20" s="338"/>
      <c r="N20" s="338"/>
      <c r="O20" s="708"/>
      <c r="P20" s="338"/>
      <c r="Q20" s="708"/>
      <c r="R20" s="338"/>
      <c r="S20" s="708"/>
      <c r="T20" s="338"/>
      <c r="U20" s="708"/>
      <c r="V20" s="338"/>
      <c r="X20" s="338"/>
      <c r="Y20" s="708"/>
      <c r="Z20" s="338"/>
      <c r="AA20" s="708"/>
      <c r="AB20" s="338"/>
      <c r="AC20" s="324"/>
      <c r="AD20" s="708">
        <f t="shared" ref="AD20:AD26" si="0">ROUND(SUM(E20:AA20),1)</f>
        <v>32.6</v>
      </c>
      <c r="AE20" s="356"/>
      <c r="AF20" s="321"/>
      <c r="AG20" s="889">
        <f>' Exhibit I State'!AI18</f>
        <v>27.4</v>
      </c>
      <c r="AH20" s="338"/>
      <c r="AI20" s="895"/>
      <c r="AJ20" s="325">
        <f t="shared" ref="AJ20:AJ26" si="1">ROUND(SUM(+AD20-AG20),1)</f>
        <v>5.2</v>
      </c>
      <c r="AK20" s="894"/>
      <c r="AL20" s="892">
        <f t="shared" ref="AL20:AL26" si="2">ROUND(SUM(AJ20/AG20),3)</f>
        <v>0.19</v>
      </c>
      <c r="AM20" s="880"/>
    </row>
    <row r="21" spans="1:42" ht="15.75">
      <c r="A21" s="286"/>
      <c r="B21" s="286" t="s">
        <v>254</v>
      </c>
      <c r="C21" s="286"/>
      <c r="D21" s="286"/>
      <c r="E21" s="708">
        <f>+' Exhibit I State'!E19</f>
        <v>12.9</v>
      </c>
      <c r="F21" s="338"/>
      <c r="G21" s="708"/>
      <c r="H21" s="338"/>
      <c r="I21" s="708"/>
      <c r="J21" s="338"/>
      <c r="K21" s="708"/>
      <c r="L21" s="338"/>
      <c r="M21" s="338"/>
      <c r="N21" s="338"/>
      <c r="O21" s="708"/>
      <c r="P21" s="338"/>
      <c r="Q21" s="708"/>
      <c r="R21" s="338"/>
      <c r="S21" s="708"/>
      <c r="T21" s="338"/>
      <c r="U21" s="708"/>
      <c r="V21" s="338"/>
      <c r="X21" s="338"/>
      <c r="Y21" s="708"/>
      <c r="Z21" s="338"/>
      <c r="AA21" s="708"/>
      <c r="AB21" s="338"/>
      <c r="AC21" s="324"/>
      <c r="AD21" s="708">
        <f t="shared" si="0"/>
        <v>12.9</v>
      </c>
      <c r="AE21" s="356"/>
      <c r="AF21" s="321"/>
      <c r="AG21" s="889">
        <f>' Exhibit I State'!AI19</f>
        <v>12.9</v>
      </c>
      <c r="AH21" s="338"/>
      <c r="AI21" s="895"/>
      <c r="AJ21" s="325">
        <f t="shared" si="1"/>
        <v>0</v>
      </c>
      <c r="AK21" s="894"/>
      <c r="AL21" s="892">
        <f t="shared" si="2"/>
        <v>0</v>
      </c>
    </row>
    <row r="22" spans="1:42" ht="15.75">
      <c r="A22" s="286"/>
      <c r="B22" s="2037" t="s">
        <v>1603</v>
      </c>
      <c r="C22" s="286"/>
      <c r="D22" s="286"/>
      <c r="E22" s="896"/>
      <c r="F22" s="338"/>
      <c r="G22" s="896"/>
      <c r="H22" s="338"/>
      <c r="I22" s="896"/>
      <c r="J22" s="338"/>
      <c r="K22" s="896"/>
      <c r="L22" s="338"/>
      <c r="M22" s="338"/>
      <c r="N22" s="338"/>
      <c r="O22" s="708"/>
      <c r="P22" s="338"/>
      <c r="Q22" s="708"/>
      <c r="R22" s="338"/>
      <c r="S22" s="896"/>
      <c r="T22" s="338"/>
      <c r="U22" s="708"/>
      <c r="V22" s="338"/>
      <c r="X22" s="338"/>
      <c r="Y22" s="708"/>
      <c r="Z22" s="338"/>
      <c r="AA22" s="896"/>
      <c r="AB22" s="338"/>
      <c r="AC22" s="324"/>
      <c r="AD22" s="1704" t="s">
        <v>21</v>
      </c>
      <c r="AE22" s="356"/>
      <c r="AF22" s="321"/>
      <c r="AG22" s="354"/>
      <c r="AH22" s="338"/>
      <c r="AI22" s="895"/>
      <c r="AJ22" s="325" t="s">
        <v>21</v>
      </c>
      <c r="AK22" s="880"/>
      <c r="AL22" s="892" t="s">
        <v>21</v>
      </c>
    </row>
    <row r="23" spans="1:42" ht="15.75">
      <c r="A23" s="286"/>
      <c r="B23" s="286" t="s">
        <v>255</v>
      </c>
      <c r="C23" s="284"/>
      <c r="D23" s="286"/>
      <c r="E23" s="708">
        <f>+' Exhibit I State'!E21</f>
        <v>54.7</v>
      </c>
      <c r="F23" s="338"/>
      <c r="G23" s="708"/>
      <c r="H23" s="338"/>
      <c r="I23" s="708"/>
      <c r="J23" s="338"/>
      <c r="K23" s="708"/>
      <c r="L23" s="338"/>
      <c r="M23" s="338"/>
      <c r="N23" s="338"/>
      <c r="O23" s="708"/>
      <c r="P23" s="338"/>
      <c r="Q23" s="708"/>
      <c r="R23" s="338"/>
      <c r="S23" s="708"/>
      <c r="T23" s="338"/>
      <c r="U23" s="708"/>
      <c r="V23" s="338"/>
      <c r="X23" s="338"/>
      <c r="Y23" s="708"/>
      <c r="Z23" s="338"/>
      <c r="AA23" s="708"/>
      <c r="AB23" s="338"/>
      <c r="AC23" s="324"/>
      <c r="AD23" s="708">
        <f t="shared" si="0"/>
        <v>54.7</v>
      </c>
      <c r="AE23" s="356"/>
      <c r="AF23" s="321"/>
      <c r="AG23" s="889">
        <f>' Exhibit I State'!AI21</f>
        <v>50</v>
      </c>
      <c r="AH23" s="338"/>
      <c r="AI23" s="895"/>
      <c r="AJ23" s="325">
        <f t="shared" si="1"/>
        <v>4.7</v>
      </c>
      <c r="AK23" s="894"/>
      <c r="AL23" s="892">
        <f t="shared" si="2"/>
        <v>9.4E-2</v>
      </c>
    </row>
    <row r="24" spans="1:42" ht="15.75">
      <c r="A24" s="286"/>
      <c r="B24" s="318" t="s">
        <v>256</v>
      </c>
      <c r="C24" s="284"/>
      <c r="D24" s="286"/>
      <c r="E24" s="708">
        <f>+' Exhibit I State'!E22</f>
        <v>0.1</v>
      </c>
      <c r="F24" s="338"/>
      <c r="G24" s="527"/>
      <c r="H24" s="338"/>
      <c r="I24" s="708"/>
      <c r="J24" s="338"/>
      <c r="K24" s="708"/>
      <c r="L24" s="338"/>
      <c r="M24" s="338"/>
      <c r="N24" s="338"/>
      <c r="O24" s="708"/>
      <c r="P24" s="338"/>
      <c r="Q24" s="527"/>
      <c r="R24" s="338"/>
      <c r="S24" s="527"/>
      <c r="T24" s="338"/>
      <c r="U24" s="708"/>
      <c r="V24" s="338"/>
      <c r="X24" s="338"/>
      <c r="Y24" s="708"/>
      <c r="Z24" s="338"/>
      <c r="AA24" s="338"/>
      <c r="AB24" s="338"/>
      <c r="AC24" s="324"/>
      <c r="AD24" s="708">
        <f t="shared" si="0"/>
        <v>0.1</v>
      </c>
      <c r="AE24" s="356"/>
      <c r="AF24" s="321"/>
      <c r="AG24" s="889">
        <f>' Exhibit I State'!AI22</f>
        <v>-0.4</v>
      </c>
      <c r="AH24" s="354"/>
      <c r="AI24" s="893"/>
      <c r="AJ24" s="325">
        <f t="shared" si="1"/>
        <v>0.5</v>
      </c>
      <c r="AK24" s="894"/>
      <c r="AL24" s="892">
        <f t="shared" si="2"/>
        <v>-1.25</v>
      </c>
    </row>
    <row r="25" spans="1:42" ht="15.75">
      <c r="A25" s="286"/>
      <c r="B25" s="286" t="s">
        <v>257</v>
      </c>
      <c r="C25" s="286"/>
      <c r="D25" s="286"/>
      <c r="E25" s="527">
        <f>+' Exhibit I State'!E23</f>
        <v>0</v>
      </c>
      <c r="F25" s="338"/>
      <c r="G25" s="527"/>
      <c r="H25" s="338"/>
      <c r="I25" s="708"/>
      <c r="J25" s="338"/>
      <c r="K25" s="708"/>
      <c r="L25" s="338"/>
      <c r="M25" s="338"/>
      <c r="N25" s="338"/>
      <c r="O25" s="708"/>
      <c r="P25" s="338"/>
      <c r="Q25" s="708"/>
      <c r="R25" s="338"/>
      <c r="S25" s="708"/>
      <c r="T25" s="338"/>
      <c r="U25" s="708"/>
      <c r="V25" s="338"/>
      <c r="X25" s="338"/>
      <c r="Y25" s="708"/>
      <c r="Z25" s="338"/>
      <c r="AA25" s="708"/>
      <c r="AB25" s="338"/>
      <c r="AC25" s="324"/>
      <c r="AD25" s="708">
        <f t="shared" si="0"/>
        <v>0</v>
      </c>
      <c r="AE25" s="897"/>
      <c r="AF25" s="331"/>
      <c r="AG25" s="889">
        <f>' Exhibit I State'!AI23</f>
        <v>0</v>
      </c>
      <c r="AH25" s="354"/>
      <c r="AI25" s="893"/>
      <c r="AJ25" s="325">
        <f t="shared" si="1"/>
        <v>0</v>
      </c>
      <c r="AK25" s="891"/>
      <c r="AL25" s="45">
        <f>ROUND(IF(AG25=0,0,AJ25/(AG25)),3)</f>
        <v>0</v>
      </c>
      <c r="AM25" s="880"/>
    </row>
    <row r="26" spans="1:42" ht="15.75">
      <c r="A26" s="286"/>
      <c r="B26" s="318" t="s">
        <v>184</v>
      </c>
      <c r="C26" s="286"/>
      <c r="D26" s="286"/>
      <c r="E26" s="708">
        <f>+' Exhibit I State'!E24+'Exhibit I Fed'!E16</f>
        <v>204.2</v>
      </c>
      <c r="F26" s="338"/>
      <c r="G26" s="708"/>
      <c r="H26" s="338"/>
      <c r="I26" s="708"/>
      <c r="J26" s="338"/>
      <c r="K26" s="708"/>
      <c r="L26" s="338"/>
      <c r="M26" s="338"/>
      <c r="N26" s="338"/>
      <c r="O26" s="708"/>
      <c r="P26" s="338"/>
      <c r="Q26" s="708"/>
      <c r="R26" s="338"/>
      <c r="S26" s="708"/>
      <c r="T26" s="338"/>
      <c r="U26" s="708"/>
      <c r="V26" s="338"/>
      <c r="X26" s="338"/>
      <c r="Y26" s="708"/>
      <c r="Z26" s="338"/>
      <c r="AA26" s="708"/>
      <c r="AB26" s="338"/>
      <c r="AC26" s="324"/>
      <c r="AD26" s="708">
        <f t="shared" si="0"/>
        <v>204.2</v>
      </c>
      <c r="AE26" s="356"/>
      <c r="AF26" s="321"/>
      <c r="AG26" s="338">
        <f>' Exhibit I State'!AI24+'Exhibit I Fed'!AI16</f>
        <v>125.1</v>
      </c>
      <c r="AH26" s="354"/>
      <c r="AI26" s="893"/>
      <c r="AJ26" s="325">
        <f t="shared" si="1"/>
        <v>79.099999999999994</v>
      </c>
      <c r="AK26" s="894"/>
      <c r="AL26" s="892">
        <f t="shared" si="2"/>
        <v>0.63200000000000001</v>
      </c>
    </row>
    <row r="27" spans="1:42" ht="15.75">
      <c r="A27" s="286"/>
      <c r="B27" s="286" t="s">
        <v>185</v>
      </c>
      <c r="C27" s="286"/>
      <c r="D27" s="286"/>
      <c r="E27" s="708">
        <f>+' Exhibit I State'!E25+'Exhibit I Fed'!E17</f>
        <v>111.6</v>
      </c>
      <c r="F27" s="338"/>
      <c r="G27" s="708"/>
      <c r="H27" s="338"/>
      <c r="I27" s="708"/>
      <c r="J27" s="338"/>
      <c r="K27" s="708"/>
      <c r="L27" s="338"/>
      <c r="M27" s="338"/>
      <c r="N27" s="338"/>
      <c r="O27" s="708"/>
      <c r="P27" s="338"/>
      <c r="Q27" s="708"/>
      <c r="R27" s="338"/>
      <c r="S27" s="708"/>
      <c r="T27" s="338"/>
      <c r="U27" s="708"/>
      <c r="V27" s="338"/>
      <c r="X27" s="338"/>
      <c r="Y27" s="708"/>
      <c r="Z27" s="338"/>
      <c r="AA27" s="708"/>
      <c r="AB27" s="338"/>
      <c r="AC27" s="324"/>
      <c r="AD27" s="338">
        <f>ROUND(SUM(E27:AA27),1)</f>
        <v>111.6</v>
      </c>
      <c r="AE27" s="356"/>
      <c r="AF27" s="321"/>
      <c r="AG27" s="338">
        <f>' Exhibit I State'!AI25+'Exhibit I Fed'!AI17</f>
        <v>112.3</v>
      </c>
      <c r="AH27" s="354"/>
      <c r="AI27" s="895"/>
      <c r="AJ27" s="898">
        <f>ROUND(SUM(+AD27-AG27),1)</f>
        <v>-0.7</v>
      </c>
      <c r="AK27" s="894"/>
      <c r="AL27" s="899">
        <f>ROUND(SUM(AJ27/AG27),3)</f>
        <v>-6.0000000000000001E-3</v>
      </c>
    </row>
    <row r="28" spans="1:42" ht="15.75">
      <c r="A28" s="286"/>
      <c r="B28" s="286"/>
      <c r="C28" s="286"/>
      <c r="D28" s="286"/>
      <c r="E28" s="370"/>
      <c r="F28" s="338"/>
      <c r="G28" s="370"/>
      <c r="H28" s="338"/>
      <c r="I28" s="370"/>
      <c r="J28" s="338"/>
      <c r="K28" s="592"/>
      <c r="L28" s="338"/>
      <c r="M28" s="370"/>
      <c r="N28" s="338"/>
      <c r="O28" s="370"/>
      <c r="P28" s="338"/>
      <c r="Q28" s="370"/>
      <c r="R28" s="338"/>
      <c r="S28" s="370"/>
      <c r="T28" s="338"/>
      <c r="U28" s="370"/>
      <c r="V28" s="338"/>
      <c r="W28" s="370"/>
      <c r="X28" s="338"/>
      <c r="Y28" s="370"/>
      <c r="Z28" s="338"/>
      <c r="AA28" s="370"/>
      <c r="AB28" s="338"/>
      <c r="AC28" s="324"/>
      <c r="AD28" s="370"/>
      <c r="AE28" s="356"/>
      <c r="AF28" s="321"/>
      <c r="AG28" s="370"/>
      <c r="AH28" s="321"/>
      <c r="AI28" s="895"/>
      <c r="AJ28" s="325"/>
      <c r="AK28" s="880"/>
      <c r="AL28" s="892"/>
    </row>
    <row r="29" spans="1:42" ht="15.75">
      <c r="A29" s="286"/>
      <c r="B29" s="284" t="s">
        <v>258</v>
      </c>
      <c r="C29" s="286"/>
      <c r="D29" s="286"/>
      <c r="E29" s="334">
        <f>ROUND(SUM(E18:E28),1)</f>
        <v>418.4</v>
      </c>
      <c r="F29" s="334"/>
      <c r="G29" s="334">
        <f>ROUND(SUM(G18:G28),1)</f>
        <v>0</v>
      </c>
      <c r="H29" s="334"/>
      <c r="I29" s="334">
        <f>ROUND(SUM(I18:I28),1)</f>
        <v>0</v>
      </c>
      <c r="J29" s="334"/>
      <c r="K29" s="334">
        <f>ROUND(SUM(K18:K28),1)</f>
        <v>0</v>
      </c>
      <c r="L29" s="334"/>
      <c r="M29" s="334">
        <f>ROUND(SUM(M18:M28),1)</f>
        <v>0</v>
      </c>
      <c r="N29" s="334"/>
      <c r="O29" s="334">
        <f>ROUND(SUM(O18:O28),1)</f>
        <v>0</v>
      </c>
      <c r="P29" s="334"/>
      <c r="Q29" s="334">
        <f>ROUND(SUM(Q18:Q28),1)</f>
        <v>0</v>
      </c>
      <c r="R29" s="334"/>
      <c r="S29" s="334">
        <f>ROUND(SUM(S18:S28),1)</f>
        <v>0</v>
      </c>
      <c r="T29" s="334"/>
      <c r="U29" s="334">
        <f>ROUND(SUM(U18:U28),1)</f>
        <v>0</v>
      </c>
      <c r="V29" s="334"/>
      <c r="W29" s="334">
        <f>ROUND(SUM(W18:W28),1)</f>
        <v>0</v>
      </c>
      <c r="X29" s="334"/>
      <c r="Y29" s="334">
        <f>ROUND(SUM(Y18:Y28),1)</f>
        <v>0</v>
      </c>
      <c r="Z29" s="334"/>
      <c r="AA29" s="334">
        <f>ROUND(SUM(AA18:AA28),1)</f>
        <v>0</v>
      </c>
      <c r="AB29" s="334"/>
      <c r="AC29" s="336"/>
      <c r="AD29" s="334">
        <f>ROUND(SUM(AD18:AD28),1)</f>
        <v>418.4</v>
      </c>
      <c r="AE29" s="597"/>
      <c r="AF29" s="353"/>
      <c r="AG29" s="334">
        <f>ROUND(SUM(AG18:AG28),1)</f>
        <v>328.5</v>
      </c>
      <c r="AH29" s="365"/>
      <c r="AI29" s="895"/>
      <c r="AJ29" s="351">
        <f>SUM(AJ19:AJ27)</f>
        <v>89.899999999999991</v>
      </c>
      <c r="AK29" s="522"/>
      <c r="AL29" s="768">
        <f>+AJ29/AG29</f>
        <v>0.27366818873668186</v>
      </c>
      <c r="AM29" s="885"/>
      <c r="AN29" s="900"/>
      <c r="AO29" s="885"/>
      <c r="AP29" s="885"/>
    </row>
    <row r="30" spans="1:42" ht="15.75">
      <c r="A30" s="286"/>
      <c r="B30" s="286"/>
      <c r="C30" s="286"/>
      <c r="D30" s="286"/>
      <c r="E30" s="370"/>
      <c r="F30" s="338"/>
      <c r="G30" s="370"/>
      <c r="H30" s="338"/>
      <c r="I30" s="370"/>
      <c r="J30" s="338"/>
      <c r="K30" s="370"/>
      <c r="L30" s="338"/>
      <c r="M30" s="370"/>
      <c r="N30" s="338"/>
      <c r="O30" s="370"/>
      <c r="P30" s="338"/>
      <c r="Q30" s="370"/>
      <c r="R30" s="338"/>
      <c r="S30" s="370"/>
      <c r="T30" s="338"/>
      <c r="U30" s="370"/>
      <c r="V30" s="338"/>
      <c r="W30" s="370"/>
      <c r="X30" s="338"/>
      <c r="Y30" s="370"/>
      <c r="Z30" s="338"/>
      <c r="AA30" s="370"/>
      <c r="AB30" s="338"/>
      <c r="AC30" s="324"/>
      <c r="AD30" s="370"/>
      <c r="AE30" s="356"/>
      <c r="AF30" s="321"/>
      <c r="AG30" s="370"/>
      <c r="AH30" s="321"/>
      <c r="AI30" s="895"/>
      <c r="AJ30" s="325"/>
      <c r="AK30" s="880"/>
      <c r="AL30" s="892"/>
    </row>
    <row r="31" spans="1:42" ht="15.75">
      <c r="A31" s="286"/>
      <c r="B31" s="284" t="s">
        <v>29</v>
      </c>
      <c r="C31" s="286"/>
      <c r="D31" s="286"/>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24"/>
      <c r="AD31" s="338"/>
      <c r="AE31" s="356"/>
      <c r="AF31" s="321"/>
      <c r="AG31" s="338"/>
      <c r="AH31" s="338"/>
      <c r="AI31" s="895"/>
      <c r="AJ31" s="325"/>
      <c r="AK31" s="880"/>
      <c r="AL31" s="892"/>
    </row>
    <row r="32" spans="1:42" ht="15.75">
      <c r="A32" s="286"/>
      <c r="B32" s="286" t="s">
        <v>187</v>
      </c>
      <c r="C32" s="286"/>
      <c r="D32" s="286"/>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24"/>
      <c r="AD32" s="354"/>
      <c r="AE32" s="356"/>
      <c r="AF32" s="321"/>
      <c r="AG32" s="338"/>
      <c r="AH32" s="338"/>
      <c r="AI32" s="895"/>
      <c r="AJ32" s="325"/>
      <c r="AK32" s="880"/>
      <c r="AL32" s="892"/>
    </row>
    <row r="33" spans="1:42" ht="15.75">
      <c r="A33" s="286"/>
      <c r="B33" s="286" t="s">
        <v>31</v>
      </c>
      <c r="C33" s="286"/>
      <c r="D33" s="286"/>
      <c r="E33" s="708">
        <f>+' Exhibit I State'!E31+'Exhibit I Fed'!E23</f>
        <v>0.5</v>
      </c>
      <c r="F33" s="338"/>
      <c r="G33" s="708"/>
      <c r="H33" s="338"/>
      <c r="I33" s="708"/>
      <c r="J33" s="338"/>
      <c r="K33" s="708"/>
      <c r="L33" s="338"/>
      <c r="M33" s="708"/>
      <c r="N33" s="338"/>
      <c r="O33" s="708"/>
      <c r="P33" s="338"/>
      <c r="Q33" s="708"/>
      <c r="R33" s="338"/>
      <c r="S33" s="708"/>
      <c r="T33" s="338"/>
      <c r="U33" s="708"/>
      <c r="V33" s="338"/>
      <c r="X33" s="338"/>
      <c r="Y33" s="708"/>
      <c r="Z33" s="338"/>
      <c r="AA33" s="708"/>
      <c r="AB33" s="338"/>
      <c r="AC33" s="324"/>
      <c r="AD33" s="338">
        <f>ROUND(SUM(E33:AA33),1)</f>
        <v>0.5</v>
      </c>
      <c r="AE33" s="356"/>
      <c r="AF33" s="321"/>
      <c r="AG33" s="338">
        <f>' Exhibit I State'!AI31+'Exhibit I Fed'!AI23</f>
        <v>0.1</v>
      </c>
      <c r="AH33" s="354"/>
      <c r="AI33" s="893"/>
      <c r="AJ33" s="325">
        <f>ROUND(SUM(+AD33-AG33),1)</f>
        <v>0.4</v>
      </c>
      <c r="AK33" s="894"/>
      <c r="AL33" s="901">
        <f>ROUND(SUM(AJ33/AG33),3)</f>
        <v>4</v>
      </c>
    </row>
    <row r="34" spans="1:42" ht="15.75">
      <c r="A34" s="286"/>
      <c r="B34" s="286" t="s">
        <v>32</v>
      </c>
      <c r="C34" s="286"/>
      <c r="D34" s="286"/>
      <c r="E34" s="708">
        <f>+' Exhibit I State'!E32+'Exhibit I Fed'!E24</f>
        <v>2.2999999999999998</v>
      </c>
      <c r="F34" s="338"/>
      <c r="G34" s="708"/>
      <c r="H34" s="338"/>
      <c r="I34" s="708"/>
      <c r="J34" s="338"/>
      <c r="K34" s="708"/>
      <c r="L34" s="338"/>
      <c r="M34" s="708"/>
      <c r="N34" s="338"/>
      <c r="O34" s="708"/>
      <c r="P34" s="338"/>
      <c r="Q34" s="708"/>
      <c r="R34" s="338"/>
      <c r="S34" s="708"/>
      <c r="T34" s="338"/>
      <c r="U34" s="708"/>
      <c r="V34" s="338"/>
      <c r="X34" s="338"/>
      <c r="Y34" s="708"/>
      <c r="Z34" s="338"/>
      <c r="AA34" s="527"/>
      <c r="AB34" s="338"/>
      <c r="AC34" s="324"/>
      <c r="AD34" s="338">
        <f t="shared" ref="AD34:AD41" si="3">ROUND(SUM(E34:AA34),1)</f>
        <v>2.2999999999999998</v>
      </c>
      <c r="AE34" s="356"/>
      <c r="AF34" s="321"/>
      <c r="AG34" s="338">
        <f>' Exhibit I State'!AI32+'Exhibit I Fed'!AI24</f>
        <v>11.200000000000001</v>
      </c>
      <c r="AH34" s="354"/>
      <c r="AI34" s="893"/>
      <c r="AJ34" s="325">
        <f t="shared" ref="AJ34:AJ41" si="4">ROUND(SUM(+AD34-AG34),1)</f>
        <v>-8.9</v>
      </c>
      <c r="AK34" s="894"/>
      <c r="AL34" s="901">
        <f t="shared" ref="AL34:AL41" si="5">ROUND(SUM(AJ34/AG34),3)</f>
        <v>-0.79500000000000004</v>
      </c>
    </row>
    <row r="35" spans="1:42" ht="15.75">
      <c r="A35" s="286"/>
      <c r="B35" s="286" t="s">
        <v>33</v>
      </c>
      <c r="C35" s="286"/>
      <c r="D35" s="286"/>
      <c r="E35" s="708">
        <f>+' Exhibit I State'!E33+'Exhibit I Fed'!E25</f>
        <v>1.2</v>
      </c>
      <c r="F35" s="338"/>
      <c r="G35" s="708"/>
      <c r="H35" s="338"/>
      <c r="I35" s="708"/>
      <c r="J35" s="338"/>
      <c r="K35" s="708"/>
      <c r="L35" s="338"/>
      <c r="M35" s="708"/>
      <c r="N35" s="338"/>
      <c r="O35" s="708"/>
      <c r="P35" s="338"/>
      <c r="Q35" s="708"/>
      <c r="R35" s="338"/>
      <c r="S35" s="708"/>
      <c r="T35" s="338"/>
      <c r="U35" s="708"/>
      <c r="V35" s="338"/>
      <c r="X35" s="338"/>
      <c r="Y35" s="708"/>
      <c r="Z35" s="338"/>
      <c r="AA35" s="708"/>
      <c r="AB35" s="338"/>
      <c r="AC35" s="324"/>
      <c r="AD35" s="338">
        <f t="shared" si="3"/>
        <v>1.2</v>
      </c>
      <c r="AE35" s="356"/>
      <c r="AF35" s="321"/>
      <c r="AG35" s="338">
        <f>' Exhibit I State'!AI33+'Exhibit I Fed'!AI25</f>
        <v>3.5</v>
      </c>
      <c r="AH35" s="354"/>
      <c r="AI35" s="893"/>
      <c r="AJ35" s="325">
        <f t="shared" si="4"/>
        <v>-2.2999999999999998</v>
      </c>
      <c r="AK35" s="894"/>
      <c r="AL35" s="901">
        <f t="shared" si="5"/>
        <v>-0.65700000000000003</v>
      </c>
      <c r="AM35" s="880"/>
    </row>
    <row r="36" spans="1:42" ht="15.75">
      <c r="A36" s="286"/>
      <c r="B36" s="286" t="s">
        <v>34</v>
      </c>
      <c r="C36" s="286"/>
      <c r="D36" s="286"/>
      <c r="E36" s="708"/>
      <c r="F36" s="338"/>
      <c r="G36" s="708"/>
      <c r="H36" s="338"/>
      <c r="I36" s="338"/>
      <c r="J36" s="338"/>
      <c r="K36" s="708"/>
      <c r="L36" s="338"/>
      <c r="M36" s="708"/>
      <c r="N36" s="338"/>
      <c r="O36" s="708"/>
      <c r="P36" s="338"/>
      <c r="Q36" s="708"/>
      <c r="R36" s="338"/>
      <c r="S36" s="708"/>
      <c r="T36" s="338"/>
      <c r="U36" s="708"/>
      <c r="V36" s="338"/>
      <c r="X36" s="338"/>
      <c r="Y36" s="708"/>
      <c r="Z36" s="338"/>
      <c r="AA36" s="708"/>
      <c r="AB36" s="338"/>
      <c r="AC36" s="324"/>
      <c r="AD36" s="1704" t="s">
        <v>21</v>
      </c>
      <c r="AE36" s="356"/>
      <c r="AF36" s="321"/>
      <c r="AG36" s="346"/>
      <c r="AH36" s="338"/>
      <c r="AI36" s="895"/>
      <c r="AJ36" s="325" t="s">
        <v>21</v>
      </c>
      <c r="AK36" s="894"/>
      <c r="AL36" s="901" t="s">
        <v>21</v>
      </c>
      <c r="AM36" s="880"/>
    </row>
    <row r="37" spans="1:42" ht="15.75">
      <c r="A37" s="286"/>
      <c r="B37" s="286" t="s">
        <v>35</v>
      </c>
      <c r="C37" s="284"/>
      <c r="D37" s="286"/>
      <c r="E37" s="708">
        <f>+' Exhibit I State'!E35+'Exhibit I Fed'!E27</f>
        <v>0</v>
      </c>
      <c r="F37" s="338"/>
      <c r="G37" s="346"/>
      <c r="H37" s="338"/>
      <c r="I37" s="346"/>
      <c r="J37" s="338"/>
      <c r="K37" s="346"/>
      <c r="L37" s="338"/>
      <c r="M37" s="527"/>
      <c r="N37" s="338"/>
      <c r="O37" s="527"/>
      <c r="P37" s="338"/>
      <c r="Q37" s="527"/>
      <c r="R37" s="338"/>
      <c r="S37" s="527"/>
      <c r="T37" s="338"/>
      <c r="U37" s="527"/>
      <c r="V37" s="338"/>
      <c r="W37" s="1616"/>
      <c r="X37" s="338"/>
      <c r="Y37" s="708"/>
      <c r="Z37" s="338"/>
      <c r="AA37" s="708"/>
      <c r="AB37" s="338"/>
      <c r="AC37" s="324"/>
      <c r="AD37" s="338">
        <f t="shared" si="3"/>
        <v>0</v>
      </c>
      <c r="AE37" s="356"/>
      <c r="AF37" s="321"/>
      <c r="AG37" s="346">
        <f>' Exhibit I State'!AI35+'Exhibit I Fed'!AI27</f>
        <v>0</v>
      </c>
      <c r="AH37" s="338"/>
      <c r="AI37" s="895"/>
      <c r="AJ37" s="325">
        <f t="shared" si="4"/>
        <v>0</v>
      </c>
      <c r="AK37" s="894"/>
      <c r="AL37" s="45">
        <f>ROUND(IF(AG37=0,0,AJ37/(AG37)),3)</f>
        <v>0</v>
      </c>
      <c r="AM37" s="880"/>
    </row>
    <row r="38" spans="1:42" ht="15.75">
      <c r="A38" s="286"/>
      <c r="B38" s="286" t="s">
        <v>36</v>
      </c>
      <c r="C38" s="286"/>
      <c r="D38" s="286"/>
      <c r="E38" s="708">
        <f>+' Exhibit I State'!E36+'Exhibit I Fed'!E28</f>
        <v>4.9000000000000004</v>
      </c>
      <c r="F38" s="338"/>
      <c r="G38" s="708"/>
      <c r="H38" s="338"/>
      <c r="I38" s="708"/>
      <c r="J38" s="338"/>
      <c r="K38" s="708"/>
      <c r="L38" s="338"/>
      <c r="M38" s="708"/>
      <c r="N38" s="338"/>
      <c r="O38" s="708"/>
      <c r="P38" s="338"/>
      <c r="Q38" s="708"/>
      <c r="R38" s="338"/>
      <c r="S38" s="708"/>
      <c r="T38" s="338"/>
      <c r="U38" s="708"/>
      <c r="V38" s="338"/>
      <c r="X38" s="338"/>
      <c r="Y38" s="708"/>
      <c r="Z38" s="338"/>
      <c r="AA38" s="527"/>
      <c r="AB38" s="338"/>
      <c r="AC38" s="324"/>
      <c r="AD38" s="338">
        <f t="shared" si="3"/>
        <v>4.9000000000000004</v>
      </c>
      <c r="AE38" s="356"/>
      <c r="AF38" s="321"/>
      <c r="AG38" s="346">
        <f>' Exhibit I State'!AI36+'Exhibit I Fed'!AI28</f>
        <v>3.7</v>
      </c>
      <c r="AH38" s="354"/>
      <c r="AI38" s="893"/>
      <c r="AJ38" s="325">
        <f t="shared" si="4"/>
        <v>1.2</v>
      </c>
      <c r="AK38" s="894"/>
      <c r="AL38" s="901">
        <f t="shared" si="5"/>
        <v>0.32400000000000001</v>
      </c>
    </row>
    <row r="39" spans="1:42" ht="15.75">
      <c r="A39" s="286"/>
      <c r="B39" s="286" t="s">
        <v>37</v>
      </c>
      <c r="C39" s="286"/>
      <c r="D39" s="286"/>
      <c r="E39" s="708">
        <f>+' Exhibit I State'!E37+'Exhibit I Fed'!E29</f>
        <v>0</v>
      </c>
      <c r="F39" s="338"/>
      <c r="G39" s="346"/>
      <c r="H39" s="338"/>
      <c r="I39" s="346"/>
      <c r="J39" s="338"/>
      <c r="K39" s="346"/>
      <c r="L39" s="338"/>
      <c r="M39" s="346"/>
      <c r="N39" s="338"/>
      <c r="O39" s="527"/>
      <c r="P39" s="338"/>
      <c r="Q39" s="527"/>
      <c r="R39" s="338"/>
      <c r="S39" s="527"/>
      <c r="T39" s="338"/>
      <c r="U39" s="527"/>
      <c r="V39" s="338"/>
      <c r="W39" s="1616"/>
      <c r="X39" s="338"/>
      <c r="Y39" s="708"/>
      <c r="Z39" s="338"/>
      <c r="AA39" s="708"/>
      <c r="AB39" s="338"/>
      <c r="AC39" s="324"/>
      <c r="AD39" s="338">
        <f t="shared" si="3"/>
        <v>0</v>
      </c>
      <c r="AE39" s="356"/>
      <c r="AF39" s="321"/>
      <c r="AG39" s="346">
        <f>' Exhibit I State'!AI37+'Exhibit I Fed'!AI29</f>
        <v>0</v>
      </c>
      <c r="AH39" s="354"/>
      <c r="AI39" s="893"/>
      <c r="AJ39" s="325">
        <f t="shared" si="4"/>
        <v>0</v>
      </c>
      <c r="AK39" s="894"/>
      <c r="AL39" s="45">
        <f t="shared" ref="AL39" si="6">ROUND(IF(AG39=0,0,AJ39/(AG39)),3)</f>
        <v>0</v>
      </c>
      <c r="AM39" s="880"/>
    </row>
    <row r="40" spans="1:42" ht="15.75">
      <c r="A40" s="286"/>
      <c r="B40" s="286" t="s">
        <v>38</v>
      </c>
      <c r="C40" s="286"/>
      <c r="D40" s="286"/>
      <c r="E40" s="708">
        <f>+' Exhibit I State'!E38+'Exhibit I Fed'!E30</f>
        <v>0</v>
      </c>
      <c r="F40" s="338"/>
      <c r="G40" s="708"/>
      <c r="H40" s="338"/>
      <c r="I40" s="346"/>
      <c r="J40" s="338"/>
      <c r="K40" s="708"/>
      <c r="L40" s="338"/>
      <c r="M40" s="708"/>
      <c r="N40" s="338"/>
      <c r="O40" s="708"/>
      <c r="P40" s="338"/>
      <c r="Q40" s="527"/>
      <c r="R40" s="338"/>
      <c r="S40" s="527"/>
      <c r="T40" s="338"/>
      <c r="U40" s="708"/>
      <c r="V40" s="338"/>
      <c r="X40" s="338"/>
      <c r="Y40" s="708"/>
      <c r="Z40" s="338"/>
      <c r="AA40" s="708"/>
      <c r="AB40" s="338"/>
      <c r="AC40" s="324"/>
      <c r="AD40" s="338">
        <f t="shared" si="3"/>
        <v>0</v>
      </c>
      <c r="AE40" s="356"/>
      <c r="AF40" s="321"/>
      <c r="AG40" s="346">
        <f>' Exhibit I State'!AI38+'Exhibit I Fed'!AI30</f>
        <v>0</v>
      </c>
      <c r="AH40" s="338"/>
      <c r="AI40" s="895"/>
      <c r="AJ40" s="325">
        <f t="shared" si="4"/>
        <v>0</v>
      </c>
      <c r="AK40" s="894"/>
      <c r="AL40" s="45">
        <f>ROUND(IF(AG40=0,0,AJ40/(AG40)),3)</f>
        <v>0</v>
      </c>
      <c r="AM40" s="880"/>
    </row>
    <row r="41" spans="1:42" ht="15.75">
      <c r="A41" s="286"/>
      <c r="B41" s="286" t="s">
        <v>39</v>
      </c>
      <c r="C41" s="284"/>
      <c r="D41" s="286"/>
      <c r="E41" s="708">
        <f>+' Exhibit I State'!E39+'Exhibit I Fed'!E31</f>
        <v>4</v>
      </c>
      <c r="F41" s="338"/>
      <c r="G41" s="708"/>
      <c r="H41" s="338"/>
      <c r="I41" s="708"/>
      <c r="J41" s="338"/>
      <c r="K41" s="708"/>
      <c r="L41" s="338"/>
      <c r="M41" s="708"/>
      <c r="N41" s="338"/>
      <c r="O41" s="708"/>
      <c r="P41" s="338"/>
      <c r="Q41" s="708"/>
      <c r="R41" s="338"/>
      <c r="S41" s="708"/>
      <c r="T41" s="338"/>
      <c r="U41" s="708"/>
      <c r="V41" s="338"/>
      <c r="X41" s="338"/>
      <c r="Y41" s="708"/>
      <c r="Z41" s="338"/>
      <c r="AA41" s="708"/>
      <c r="AB41" s="338"/>
      <c r="AC41" s="324"/>
      <c r="AD41" s="338">
        <f t="shared" si="3"/>
        <v>4</v>
      </c>
      <c r="AE41" s="356"/>
      <c r="AF41" s="321"/>
      <c r="AG41" s="346">
        <f>' Exhibit I State'!AI39+'Exhibit I Fed'!AI31</f>
        <v>12.4</v>
      </c>
      <c r="AH41" s="338"/>
      <c r="AI41" s="895"/>
      <c r="AJ41" s="325">
        <f t="shared" si="4"/>
        <v>-8.4</v>
      </c>
      <c r="AK41" s="894"/>
      <c r="AL41" s="901">
        <f t="shared" si="5"/>
        <v>-0.67700000000000005</v>
      </c>
      <c r="AM41" s="880"/>
    </row>
    <row r="42" spans="1:42" ht="15.75">
      <c r="A42" s="286"/>
      <c r="B42" s="286" t="s">
        <v>40</v>
      </c>
      <c r="C42" s="286"/>
      <c r="D42" s="286"/>
      <c r="E42" s="708">
        <f>+' Exhibit I State'!E40+'Exhibit I Fed'!E32</f>
        <v>55.7</v>
      </c>
      <c r="F42" s="338"/>
      <c r="G42" s="361"/>
      <c r="H42" s="338"/>
      <c r="I42" s="675"/>
      <c r="J42" s="338"/>
      <c r="K42" s="708"/>
      <c r="L42" s="338"/>
      <c r="M42" s="708"/>
      <c r="N42" s="338"/>
      <c r="O42" s="708"/>
      <c r="P42" s="338"/>
      <c r="Q42" s="708"/>
      <c r="R42" s="338"/>
      <c r="S42" s="708"/>
      <c r="T42" s="338"/>
      <c r="U42" s="708"/>
      <c r="V42" s="338"/>
      <c r="X42" s="338"/>
      <c r="Y42" s="708"/>
      <c r="Z42" s="338"/>
      <c r="AA42" s="361"/>
      <c r="AB42" s="338"/>
      <c r="AC42" s="324"/>
      <c r="AD42" s="338">
        <f>ROUND(SUM(E42:AA42),1)</f>
        <v>55.7</v>
      </c>
      <c r="AE42" s="356"/>
      <c r="AF42" s="321"/>
      <c r="AG42" s="346">
        <f>' Exhibit I State'!AI40+'Exhibit I Fed'!AI32</f>
        <v>55.8</v>
      </c>
      <c r="AH42" s="321"/>
      <c r="AI42" s="895"/>
      <c r="AJ42" s="325">
        <f>ROUND(SUM(+AD42-AG42),1)</f>
        <v>-0.1</v>
      </c>
      <c r="AK42" s="880"/>
      <c r="AL42" s="899">
        <f>ROUND(SUM(+AJ42/AG42),3)</f>
        <v>-2E-3</v>
      </c>
      <c r="AM42" s="880"/>
    </row>
    <row r="43" spans="1:42" ht="15.75">
      <c r="A43" s="286"/>
      <c r="B43" s="284" t="s">
        <v>259</v>
      </c>
      <c r="C43" s="286"/>
      <c r="D43" s="286"/>
      <c r="E43" s="747">
        <f>ROUND(SUM(E33:E42),1)</f>
        <v>68.599999999999994</v>
      </c>
      <c r="F43" s="334"/>
      <c r="G43" s="747">
        <f>ROUND(SUM(G33:G42),1)</f>
        <v>0</v>
      </c>
      <c r="H43" s="334"/>
      <c r="I43" s="747">
        <f>ROUND(SUM(I33:I42),1)</f>
        <v>0</v>
      </c>
      <c r="J43" s="353"/>
      <c r="K43" s="747">
        <f>ROUND(SUM(K33:K42),1)</f>
        <v>0</v>
      </c>
      <c r="L43" s="353"/>
      <c r="M43" s="747">
        <f>ROUND(SUM(M33:M42),1)</f>
        <v>0</v>
      </c>
      <c r="N43" s="353"/>
      <c r="O43" s="747">
        <f>ROUND(SUM(O33:O42),1)</f>
        <v>0</v>
      </c>
      <c r="P43" s="334"/>
      <c r="Q43" s="747">
        <f>ROUND(SUM(Q33:Q42),1)</f>
        <v>0</v>
      </c>
      <c r="R43" s="334"/>
      <c r="S43" s="747">
        <f>ROUND(SUM(S33:S42),1)</f>
        <v>0</v>
      </c>
      <c r="T43" s="334"/>
      <c r="U43" s="747">
        <f>ROUND(SUM(U33:U42),1)</f>
        <v>0</v>
      </c>
      <c r="V43" s="334"/>
      <c r="W43" s="747">
        <f>ROUND(SUM(W33:W42),1)</f>
        <v>0</v>
      </c>
      <c r="X43" s="334"/>
      <c r="Y43" s="747">
        <f>ROUND(SUM(Y33:Y42),1)</f>
        <v>0</v>
      </c>
      <c r="Z43" s="334"/>
      <c r="AA43" s="747">
        <f>ROUND(SUM(AA33:AA42),1)</f>
        <v>0</v>
      </c>
      <c r="AB43" s="334"/>
      <c r="AC43" s="336"/>
      <c r="AD43" s="747">
        <f>ROUND(SUM(AD33:AD42),1)</f>
        <v>68.599999999999994</v>
      </c>
      <c r="AE43" s="597"/>
      <c r="AF43" s="353"/>
      <c r="AG43" s="747">
        <f>ROUND(SUM(AG33:AG42),1)</f>
        <v>86.7</v>
      </c>
      <c r="AH43" s="353"/>
      <c r="AI43" s="895"/>
      <c r="AJ43" s="747">
        <f>SUM(AJ32:AJ42)</f>
        <v>-18.100000000000001</v>
      </c>
      <c r="AK43" s="903"/>
      <c r="AL43" s="904">
        <f>+AJ43/AG43</f>
        <v>-0.20876585928489044</v>
      </c>
      <c r="AM43" s="885"/>
      <c r="AN43" s="900"/>
      <c r="AO43" s="885"/>
      <c r="AP43" s="885"/>
    </row>
    <row r="44" spans="1:42" ht="15.75">
      <c r="A44" s="286"/>
      <c r="B44" s="286" t="s">
        <v>260</v>
      </c>
      <c r="C44" s="286"/>
      <c r="D44" s="286"/>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24"/>
      <c r="AD44" s="338"/>
      <c r="AE44" s="356"/>
      <c r="AF44" s="321"/>
      <c r="AG44" s="338"/>
      <c r="AH44" s="338"/>
      <c r="AI44" s="895"/>
      <c r="AJ44" s="325"/>
      <c r="AK44" s="880"/>
      <c r="AL44" s="892"/>
    </row>
    <row r="45" spans="1:42" ht="15.75">
      <c r="A45" s="286"/>
      <c r="B45" s="286" t="s">
        <v>261</v>
      </c>
      <c r="C45" s="286"/>
      <c r="D45" s="286"/>
      <c r="E45" s="708">
        <f>+' Exhibit I State'!E43+'Exhibit I Fed'!E35</f>
        <v>0</v>
      </c>
      <c r="F45" s="338"/>
      <c r="G45" s="527"/>
      <c r="H45" s="338"/>
      <c r="I45" s="527"/>
      <c r="J45" s="338"/>
      <c r="K45" s="527"/>
      <c r="L45" s="338"/>
      <c r="M45" s="527"/>
      <c r="N45" s="338"/>
      <c r="O45" s="527"/>
      <c r="P45" s="338"/>
      <c r="Q45" s="527"/>
      <c r="R45" s="338"/>
      <c r="S45" s="527"/>
      <c r="T45" s="338"/>
      <c r="U45" s="527"/>
      <c r="V45" s="338"/>
      <c r="W45" s="1616"/>
      <c r="X45" s="338"/>
      <c r="Y45" s="527"/>
      <c r="Z45" s="338"/>
      <c r="AA45" s="527"/>
      <c r="AB45" s="338"/>
      <c r="AC45" s="324"/>
      <c r="AD45" s="354">
        <f>ROUND(SUM(E45:AA45),1)</f>
        <v>0</v>
      </c>
      <c r="AE45" s="356"/>
      <c r="AF45" s="321"/>
      <c r="AG45" s="527">
        <f>' Exhibit I State'!AI43+'Exhibit I Fed'!AI35</f>
        <v>0</v>
      </c>
      <c r="AH45" s="346"/>
      <c r="AI45" s="905"/>
      <c r="AJ45" s="902">
        <f>ROUND(SUM(+AD45-AG45),1)</f>
        <v>0</v>
      </c>
      <c r="AK45" s="880"/>
      <c r="AL45" s="45">
        <f t="shared" ref="AL45:AL47" si="7">ROUND(IF(AG45=0,0,AJ45/(AG45)),3)</f>
        <v>0</v>
      </c>
    </row>
    <row r="46" spans="1:42" ht="15.75">
      <c r="A46" s="286"/>
      <c r="B46" s="286" t="s">
        <v>262</v>
      </c>
      <c r="C46" s="286"/>
      <c r="D46" s="286"/>
      <c r="E46" s="708">
        <f>+' Exhibit I State'!E44+'Exhibit I Fed'!E36</f>
        <v>0</v>
      </c>
      <c r="F46" s="338"/>
      <c r="G46" s="527"/>
      <c r="H46" s="338"/>
      <c r="I46" s="527"/>
      <c r="J46" s="338"/>
      <c r="K46" s="527"/>
      <c r="L46" s="338"/>
      <c r="M46" s="527"/>
      <c r="N46" s="338"/>
      <c r="O46" s="527"/>
      <c r="P46" s="338"/>
      <c r="Q46" s="527"/>
      <c r="R46" s="338"/>
      <c r="S46" s="527"/>
      <c r="T46" s="338"/>
      <c r="U46" s="527"/>
      <c r="V46" s="338"/>
      <c r="W46" s="1616"/>
      <c r="X46" s="338"/>
      <c r="Y46" s="527"/>
      <c r="Z46" s="338"/>
      <c r="AA46" s="527"/>
      <c r="AB46" s="338"/>
      <c r="AC46" s="324"/>
      <c r="AD46" s="354">
        <f t="shared" ref="AD46:AD47" si="8">ROUND(SUM(E46:AA46),1)</f>
        <v>0</v>
      </c>
      <c r="AE46" s="356"/>
      <c r="AF46" s="321"/>
      <c r="AG46" s="527">
        <f>' Exhibit I State'!AI44+'Exhibit I Fed'!AI36</f>
        <v>0</v>
      </c>
      <c r="AH46" s="346"/>
      <c r="AI46" s="905"/>
      <c r="AJ46" s="902">
        <f t="shared" ref="AJ46:AJ47" si="9">ROUND(SUM(+AD46-AG46),1)</f>
        <v>0</v>
      </c>
      <c r="AK46" s="880"/>
      <c r="AL46" s="45">
        <f t="shared" si="7"/>
        <v>0</v>
      </c>
    </row>
    <row r="47" spans="1:42" ht="15.75">
      <c r="A47" s="286"/>
      <c r="B47" s="286" t="s">
        <v>263</v>
      </c>
      <c r="C47" s="286"/>
      <c r="D47" s="286"/>
      <c r="E47" s="708">
        <f>+' Exhibit I State'!E45+'Exhibit I Fed'!E37</f>
        <v>0</v>
      </c>
      <c r="F47" s="338"/>
      <c r="G47" s="527"/>
      <c r="H47" s="338"/>
      <c r="I47" s="527"/>
      <c r="J47" s="338"/>
      <c r="K47" s="527"/>
      <c r="L47" s="338"/>
      <c r="M47" s="527"/>
      <c r="N47" s="338"/>
      <c r="O47" s="527"/>
      <c r="P47" s="338"/>
      <c r="Q47" s="527"/>
      <c r="R47" s="338"/>
      <c r="S47" s="527"/>
      <c r="T47" s="338"/>
      <c r="U47" s="527"/>
      <c r="V47" s="338"/>
      <c r="W47" s="1616"/>
      <c r="X47" s="338"/>
      <c r="Y47" s="527"/>
      <c r="Z47" s="906"/>
      <c r="AA47" s="527"/>
      <c r="AB47" s="906"/>
      <c r="AC47" s="907"/>
      <c r="AD47" s="354">
        <f t="shared" si="8"/>
        <v>0</v>
      </c>
      <c r="AE47" s="356"/>
      <c r="AF47" s="321"/>
      <c r="AG47" s="527">
        <f>' Exhibit I State'!AI45+'Exhibit I Fed'!AI37</f>
        <v>0</v>
      </c>
      <c r="AH47" s="346"/>
      <c r="AI47" s="905"/>
      <c r="AJ47" s="902">
        <f t="shared" si="9"/>
        <v>0</v>
      </c>
      <c r="AK47" s="880"/>
      <c r="AL47" s="45">
        <f t="shared" si="7"/>
        <v>0</v>
      </c>
    </row>
    <row r="48" spans="1:42" ht="15.75">
      <c r="A48" s="286"/>
      <c r="B48" s="318" t="s">
        <v>214</v>
      </c>
      <c r="C48" s="286"/>
      <c r="D48" s="286"/>
      <c r="E48" s="708">
        <f>+' Exhibit I State'!E46+'Exhibit I Fed'!E38</f>
        <v>295.7</v>
      </c>
      <c r="F48" s="338"/>
      <c r="G48" s="675"/>
      <c r="H48" s="338"/>
      <c r="I48" s="675"/>
      <c r="J48" s="338"/>
      <c r="K48" s="361"/>
      <c r="L48" s="338"/>
      <c r="M48" s="361"/>
      <c r="N48" s="338"/>
      <c r="O48" s="361"/>
      <c r="P48" s="338"/>
      <c r="Q48" s="361"/>
      <c r="R48" s="338"/>
      <c r="S48" s="361"/>
      <c r="T48" s="338"/>
      <c r="U48" s="361"/>
      <c r="V48" s="338"/>
      <c r="X48" s="338"/>
      <c r="Y48" s="361"/>
      <c r="Z48" s="338"/>
      <c r="AA48" s="361"/>
      <c r="AB48" s="338"/>
      <c r="AC48" s="324"/>
      <c r="AD48" s="354">
        <f>ROUND(SUM(E48:AA48),1)</f>
        <v>295.7</v>
      </c>
      <c r="AE48" s="356"/>
      <c r="AF48" s="321"/>
      <c r="AG48" s="2520">
        <f>' Exhibit I State'!AI46+'Exhibit I Fed'!AI38</f>
        <v>326.09999999999997</v>
      </c>
      <c r="AH48" s="355"/>
      <c r="AI48" s="893"/>
      <c r="AJ48" s="898">
        <f>ROUND(SUM(+AD48-AG48),1)</f>
        <v>-30.4</v>
      </c>
      <c r="AK48" s="880"/>
      <c r="AL48" s="899">
        <f>ROUND(SUM(+AJ48/AG48),3)</f>
        <v>-9.2999999999999999E-2</v>
      </c>
    </row>
    <row r="49" spans="1:49"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24"/>
      <c r="AD49" s="370"/>
      <c r="AE49" s="356"/>
      <c r="AF49" s="321"/>
      <c r="AG49" s="325"/>
      <c r="AH49" s="325"/>
      <c r="AI49" s="908"/>
      <c r="AJ49" s="325"/>
      <c r="AK49" s="880"/>
      <c r="AL49" s="892"/>
    </row>
    <row r="50" spans="1:49" ht="15.75">
      <c r="A50" s="286"/>
      <c r="B50" s="284" t="s">
        <v>264</v>
      </c>
      <c r="C50" s="286"/>
      <c r="D50" s="286"/>
      <c r="E50" s="334">
        <f>ROUND(SUM(+E48+E43),1)</f>
        <v>364.3</v>
      </c>
      <c r="F50" s="334"/>
      <c r="G50" s="334">
        <f>ROUND(SUM(+G48+G43),1)</f>
        <v>0</v>
      </c>
      <c r="H50" s="334"/>
      <c r="I50" s="334">
        <f>ROUND(SUM(+I48+I43),1)</f>
        <v>0</v>
      </c>
      <c r="J50" s="334"/>
      <c r="K50" s="334">
        <f>ROUND(SUM(+K48+K43),1)</f>
        <v>0</v>
      </c>
      <c r="L50" s="334"/>
      <c r="M50" s="334">
        <f>ROUND(SUM(+M48+M43),1)</f>
        <v>0</v>
      </c>
      <c r="N50" s="334"/>
      <c r="O50" s="334">
        <f>ROUND(SUM(+O48+O43),1)</f>
        <v>0</v>
      </c>
      <c r="P50" s="334"/>
      <c r="Q50" s="334">
        <f>ROUND(SUM(+Q48+Q43),1)</f>
        <v>0</v>
      </c>
      <c r="R50" s="334"/>
      <c r="S50" s="334">
        <f>ROUND(SUM(+S48+S43),1)</f>
        <v>0</v>
      </c>
      <c r="T50" s="334"/>
      <c r="U50" s="334">
        <f>ROUND(SUM(+U48+U43),1)</f>
        <v>0</v>
      </c>
      <c r="V50" s="334"/>
      <c r="W50" s="334">
        <f>ROUND(SUM(+W48+W43),1)</f>
        <v>0</v>
      </c>
      <c r="X50" s="334"/>
      <c r="Y50" s="334">
        <f>ROUND(SUM(+Y48+Y43),1)</f>
        <v>0</v>
      </c>
      <c r="Z50" s="334"/>
      <c r="AA50" s="334">
        <f>ROUND(SUM(+AA48+AA43),1)</f>
        <v>0</v>
      </c>
      <c r="AB50" s="334"/>
      <c r="AC50" s="336"/>
      <c r="AD50" s="334">
        <f>ROUND(SUM(+AD48+AD43),1)</f>
        <v>364.3</v>
      </c>
      <c r="AE50" s="597"/>
      <c r="AF50" s="353"/>
      <c r="AG50" s="334">
        <f>ROUND(SUM(+AG48+AG43),1)</f>
        <v>412.8</v>
      </c>
      <c r="AH50" s="353"/>
      <c r="AI50" s="895"/>
      <c r="AJ50" s="351">
        <f>ROUND(SUM(AJ43+AJ48),1)</f>
        <v>-48.5</v>
      </c>
      <c r="AK50" s="903"/>
      <c r="AL50" s="768">
        <f>ROUND(SUM(AJ50/AG50),3)</f>
        <v>-0.11700000000000001</v>
      </c>
      <c r="AM50" s="885"/>
      <c r="AN50" s="900"/>
      <c r="AO50" s="885"/>
      <c r="AP50" s="885"/>
    </row>
    <row r="51" spans="1:49" ht="15.75">
      <c r="A51" s="286"/>
      <c r="B51" s="286"/>
      <c r="C51" s="286"/>
      <c r="D51" s="286"/>
      <c r="E51" s="370"/>
      <c r="F51" s="338"/>
      <c r="G51" s="370"/>
      <c r="H51" s="338"/>
      <c r="I51" s="370"/>
      <c r="J51" s="338"/>
      <c r="K51" s="370"/>
      <c r="L51" s="338"/>
      <c r="M51" s="370"/>
      <c r="N51" s="338"/>
      <c r="O51" s="370"/>
      <c r="P51" s="338"/>
      <c r="Q51" s="370"/>
      <c r="R51" s="338"/>
      <c r="S51" s="370"/>
      <c r="T51" s="338"/>
      <c r="U51" s="370"/>
      <c r="V51" s="338"/>
      <c r="W51" s="370"/>
      <c r="X51" s="338"/>
      <c r="Y51" s="370"/>
      <c r="Z51" s="338"/>
      <c r="AA51" s="370"/>
      <c r="AB51" s="338"/>
      <c r="AC51" s="324"/>
      <c r="AD51" s="370"/>
      <c r="AE51" s="356"/>
      <c r="AF51" s="321"/>
      <c r="AG51" s="370"/>
      <c r="AH51" s="321"/>
      <c r="AI51" s="895"/>
      <c r="AJ51" s="325"/>
      <c r="AK51" s="880"/>
      <c r="AL51" s="892"/>
    </row>
    <row r="52" spans="1:49" ht="15.75">
      <c r="A52" s="286"/>
      <c r="B52" s="284" t="s">
        <v>265</v>
      </c>
      <c r="C52" s="286"/>
      <c r="D52" s="286"/>
      <c r="E52" s="338"/>
      <c r="F52" s="338"/>
      <c r="G52" s="338"/>
      <c r="H52" s="338"/>
      <c r="I52" s="338"/>
      <c r="J52" s="338"/>
      <c r="K52" s="338"/>
      <c r="L52" s="338"/>
      <c r="M52" s="338"/>
      <c r="N52" s="338"/>
      <c r="O52" s="338"/>
      <c r="P52" s="338"/>
      <c r="Q52" s="338"/>
      <c r="R52" s="338"/>
      <c r="S52" s="338"/>
      <c r="T52" s="338"/>
      <c r="U52" s="527"/>
      <c r="V52" s="338"/>
      <c r="W52" s="527"/>
      <c r="X52" s="338"/>
      <c r="Y52" s="338"/>
      <c r="Z52" s="338"/>
      <c r="AA52" s="338"/>
      <c r="AB52" s="338"/>
      <c r="AC52" s="324"/>
      <c r="AD52" s="325"/>
      <c r="AE52" s="356"/>
      <c r="AF52" s="321"/>
      <c r="AG52" s="325"/>
      <c r="AH52" s="325"/>
      <c r="AI52" s="908"/>
      <c r="AJ52" s="325"/>
      <c r="AK52" s="880"/>
      <c r="AL52" s="892"/>
    </row>
    <row r="53" spans="1:49" ht="15.75">
      <c r="A53" s="286"/>
      <c r="B53" s="284" t="s">
        <v>266</v>
      </c>
      <c r="C53" s="286"/>
      <c r="D53" s="286"/>
      <c r="E53" s="334">
        <f>ROUND(SUM(E29-E50),1)</f>
        <v>54.1</v>
      </c>
      <c r="F53" s="334"/>
      <c r="G53" s="334">
        <f>ROUND(SUM(G29-G50),1)</f>
        <v>0</v>
      </c>
      <c r="H53" s="334"/>
      <c r="I53" s="334">
        <f>ROUND(SUM(I29-I50),1)</f>
        <v>0</v>
      </c>
      <c r="J53" s="334"/>
      <c r="K53" s="334">
        <f>ROUND(SUM(K29-K50),1)</f>
        <v>0</v>
      </c>
      <c r="L53" s="334"/>
      <c r="M53" s="334">
        <f>ROUND(SUM(M29-M50),1)</f>
        <v>0</v>
      </c>
      <c r="N53" s="334"/>
      <c r="O53" s="334">
        <f>ROUND(SUM(O29-O50),1)</f>
        <v>0</v>
      </c>
      <c r="P53" s="334"/>
      <c r="Q53" s="334">
        <f>ROUND(SUM(Q29-Q50),1)</f>
        <v>0</v>
      </c>
      <c r="R53" s="334"/>
      <c r="S53" s="334">
        <f>ROUND(SUM(S29-S50),1)</f>
        <v>0</v>
      </c>
      <c r="T53" s="334"/>
      <c r="U53" s="334">
        <f>ROUND(SUM(U29-U50),1)</f>
        <v>0</v>
      </c>
      <c r="V53" s="334"/>
      <c r="W53" s="334">
        <f>ROUND(SUM(W29-W50),1)</f>
        <v>0</v>
      </c>
      <c r="X53" s="334"/>
      <c r="Y53" s="334">
        <f>ROUND(SUM(Y29-Y50),1)</f>
        <v>0</v>
      </c>
      <c r="Z53" s="334"/>
      <c r="AA53" s="334">
        <f>ROUND(SUM(AA29-AA50),1)</f>
        <v>0</v>
      </c>
      <c r="AB53" s="334"/>
      <c r="AC53" s="336"/>
      <c r="AD53" s="334">
        <f>ROUND(SUM(AD29-AD50),1)</f>
        <v>54.1</v>
      </c>
      <c r="AE53" s="597"/>
      <c r="AF53" s="353"/>
      <c r="AG53" s="334">
        <f>ROUND(SUM(AG29-AG50),1)</f>
        <v>-84.3</v>
      </c>
      <c r="AH53" s="353"/>
      <c r="AI53" s="895"/>
      <c r="AJ53" s="351">
        <f>ROUND(SUM(AJ29-AJ50),1)</f>
        <v>138.4</v>
      </c>
      <c r="AK53" s="903"/>
      <c r="AL53" s="768">
        <f>ROUND(SUM(-AJ53/AG53),3)</f>
        <v>1.6419999999999999</v>
      </c>
      <c r="AM53" s="885"/>
      <c r="AN53" s="885"/>
      <c r="AO53" s="885"/>
      <c r="AP53" s="885"/>
    </row>
    <row r="54" spans="1:49" ht="15.75">
      <c r="A54" s="286"/>
      <c r="B54" s="286"/>
      <c r="C54" s="286"/>
      <c r="D54" s="286"/>
      <c r="E54" s="370"/>
      <c r="F54" s="338"/>
      <c r="G54" s="370"/>
      <c r="H54" s="338"/>
      <c r="I54" s="370"/>
      <c r="J54" s="338"/>
      <c r="K54" s="370"/>
      <c r="L54" s="338"/>
      <c r="M54" s="370"/>
      <c r="N54" s="338"/>
      <c r="O54" s="370"/>
      <c r="P54" s="338"/>
      <c r="Q54" s="370"/>
      <c r="R54" s="338"/>
      <c r="S54" s="370"/>
      <c r="T54" s="338"/>
      <c r="U54" s="370"/>
      <c r="V54" s="338"/>
      <c r="W54" s="370"/>
      <c r="X54" s="338"/>
      <c r="Y54" s="370"/>
      <c r="Z54" s="338"/>
      <c r="AA54" s="370"/>
      <c r="AB54" s="338"/>
      <c r="AC54" s="324"/>
      <c r="AD54" s="370"/>
      <c r="AE54" s="356"/>
      <c r="AF54" s="321"/>
      <c r="AG54" s="370"/>
      <c r="AH54" s="321"/>
      <c r="AI54" s="895"/>
      <c r="AJ54" s="325"/>
      <c r="AK54" s="880"/>
      <c r="AL54" s="892"/>
    </row>
    <row r="55" spans="1:49" ht="15.75">
      <c r="A55" s="286"/>
      <c r="B55" s="284" t="s">
        <v>267</v>
      </c>
      <c r="C55" s="286"/>
      <c r="D55" s="286"/>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24"/>
      <c r="AD55" s="338"/>
      <c r="AE55" s="356"/>
      <c r="AF55" s="321"/>
      <c r="AG55" s="346"/>
      <c r="AH55" s="346"/>
      <c r="AI55" s="905"/>
      <c r="AJ55" s="325"/>
      <c r="AK55" s="880"/>
      <c r="AL55" s="892"/>
    </row>
    <row r="56" spans="1:49" ht="15.75">
      <c r="A56" s="286"/>
      <c r="B56" s="286" t="s">
        <v>268</v>
      </c>
      <c r="C56" s="286"/>
      <c r="D56" s="286"/>
      <c r="E56" s="708">
        <f>+' Exhibit I State'!E54+'Exhibit I Fed'!E46</f>
        <v>0</v>
      </c>
      <c r="F56" s="338"/>
      <c r="G56" s="527"/>
      <c r="H56" s="338"/>
      <c r="I56" s="527"/>
      <c r="J56" s="338"/>
      <c r="K56" s="527"/>
      <c r="L56" s="338"/>
      <c r="M56" s="527"/>
      <c r="N56" s="527"/>
      <c r="O56" s="527"/>
      <c r="P56" s="338"/>
      <c r="Q56" s="527"/>
      <c r="R56" s="338"/>
      <c r="S56" s="527"/>
      <c r="T56" s="338"/>
      <c r="U56" s="527"/>
      <c r="V56" s="338"/>
      <c r="W56" s="527"/>
      <c r="X56" s="338"/>
      <c r="Y56" s="527"/>
      <c r="Z56" s="338"/>
      <c r="AA56" s="705"/>
      <c r="AB56" s="338"/>
      <c r="AC56" s="324"/>
      <c r="AD56" s="354">
        <f>ROUND(SUM(E56:AA56),1)</f>
        <v>0</v>
      </c>
      <c r="AE56" s="356"/>
      <c r="AF56" s="321"/>
      <c r="AG56" s="346">
        <f>' Exhibit I State'!AI54</f>
        <v>0</v>
      </c>
      <c r="AH56" s="346"/>
      <c r="AI56" s="905"/>
      <c r="AJ56" s="902">
        <f>ROUND(SUM(+AD56-AG56),1)</f>
        <v>0</v>
      </c>
      <c r="AK56" s="894"/>
      <c r="AL56" s="45">
        <f t="shared" ref="AL56" si="10">ROUND(IF(AG56=0,0,AJ56/(AG56)),3)</f>
        <v>0</v>
      </c>
    </row>
    <row r="57" spans="1:49" ht="15.75">
      <c r="A57" s="286"/>
      <c r="B57" s="318" t="s">
        <v>215</v>
      </c>
      <c r="C57" s="286"/>
      <c r="D57" s="286"/>
      <c r="E57" s="708">
        <f>+' Exhibit I State'!E55+'Exhibit I Fed'!E46</f>
        <v>35.4</v>
      </c>
      <c r="F57" s="338"/>
      <c r="G57" s="708"/>
      <c r="H57" s="338"/>
      <c r="I57" s="708"/>
      <c r="J57" s="338"/>
      <c r="K57" s="708"/>
      <c r="L57" s="338"/>
      <c r="M57" s="708"/>
      <c r="N57" s="338"/>
      <c r="O57" s="708"/>
      <c r="P57" s="338"/>
      <c r="Q57" s="708"/>
      <c r="R57" s="338"/>
      <c r="S57" s="708"/>
      <c r="T57" s="338"/>
      <c r="U57" s="708"/>
      <c r="V57" s="338"/>
      <c r="W57" s="708"/>
      <c r="X57" s="338"/>
      <c r="Y57" s="708"/>
      <c r="Z57" s="338"/>
      <c r="AA57" s="708"/>
      <c r="AB57" s="338"/>
      <c r="AC57" s="324"/>
      <c r="AD57" s="354">
        <f>ROUND(SUM(E57:AA57),1)</f>
        <v>35.4</v>
      </c>
      <c r="AE57" s="356"/>
      <c r="AF57" s="321"/>
      <c r="AG57" s="338">
        <f>' Exhibit I State'!AI55+'Exhibit I Fed'!AI46</f>
        <v>66.7</v>
      </c>
      <c r="AH57" s="354"/>
      <c r="AI57" s="893"/>
      <c r="AJ57" s="902">
        <f t="shared" ref="AJ57:AJ58" si="11">ROUND(SUM(+AD57-AG57),1)</f>
        <v>-31.3</v>
      </c>
      <c r="AK57" s="880"/>
      <c r="AL57" s="901">
        <f>ROUND(SUM(AJ57/AG57),3)</f>
        <v>-0.46899999999999997</v>
      </c>
      <c r="AM57" s="880"/>
      <c r="AN57" s="523"/>
    </row>
    <row r="58" spans="1:49" ht="15.75">
      <c r="A58" s="286"/>
      <c r="B58" s="318" t="s">
        <v>269</v>
      </c>
      <c r="C58" s="286"/>
      <c r="D58" s="286"/>
      <c r="E58" s="708">
        <f>+' Exhibit I State'!E56+'Exhibit I Fed'!E47</f>
        <v>-78.2</v>
      </c>
      <c r="F58" s="338"/>
      <c r="G58" s="338"/>
      <c r="H58" s="338"/>
      <c r="I58" s="708"/>
      <c r="J58" s="338"/>
      <c r="K58" s="708"/>
      <c r="L58" s="338"/>
      <c r="M58" s="708"/>
      <c r="N58" s="338"/>
      <c r="O58" s="708"/>
      <c r="P58" s="338"/>
      <c r="Q58" s="708"/>
      <c r="R58" s="338"/>
      <c r="S58" s="708"/>
      <c r="T58" s="338"/>
      <c r="U58" s="708"/>
      <c r="V58" s="338"/>
      <c r="W58" s="708"/>
      <c r="X58" s="338"/>
      <c r="Y58" s="708"/>
      <c r="Z58" s="338"/>
      <c r="AA58" s="708"/>
      <c r="AB58" s="338"/>
      <c r="AC58" s="324"/>
      <c r="AD58" s="354">
        <f>ROUND(SUM(E58:AA58),1)</f>
        <v>-78.2</v>
      </c>
      <c r="AE58" s="356"/>
      <c r="AF58" s="321"/>
      <c r="AG58" s="675">
        <f>' Exhibit I State'!AI56+'Exhibit I Fed'!AI47</f>
        <v>-94.6</v>
      </c>
      <c r="AH58" s="321"/>
      <c r="AI58" s="895"/>
      <c r="AJ58" s="3037">
        <f t="shared" si="11"/>
        <v>16.399999999999999</v>
      </c>
      <c r="AK58" s="880"/>
      <c r="AL58" s="899">
        <f>ROUND(SUM(+AJ58/AG58)*-1,3)</f>
        <v>0.17299999999999999</v>
      </c>
      <c r="AM58" s="880"/>
      <c r="AN58" s="523"/>
    </row>
    <row r="59" spans="1:49"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338"/>
      <c r="AC59" s="324"/>
      <c r="AD59" s="370"/>
      <c r="AE59" s="356"/>
      <c r="AF59" s="321"/>
      <c r="AG59" s="325"/>
      <c r="AH59" s="325"/>
      <c r="AI59" s="908"/>
      <c r="AJ59" s="325"/>
      <c r="AK59" s="880"/>
      <c r="AL59" s="892"/>
      <c r="AM59" s="523"/>
    </row>
    <row r="60" spans="1:49" ht="15.75">
      <c r="A60" s="286"/>
      <c r="B60" s="284" t="s">
        <v>270</v>
      </c>
      <c r="C60" s="286"/>
      <c r="D60" s="286"/>
      <c r="E60" s="334">
        <f>ROUND(SUM(E56:E59),1)</f>
        <v>-42.8</v>
      </c>
      <c r="F60" s="334"/>
      <c r="G60" s="334">
        <f>ROUND(SUM(G56:G59),1)</f>
        <v>0</v>
      </c>
      <c r="H60" s="334"/>
      <c r="I60" s="334">
        <f>ROUND(SUM(I56:I59),1)</f>
        <v>0</v>
      </c>
      <c r="J60" s="334"/>
      <c r="K60" s="334">
        <f>ROUND(SUM(K56:K59),1)</f>
        <v>0</v>
      </c>
      <c r="L60" s="334"/>
      <c r="M60" s="334">
        <f>ROUND(SUM(M56:M59),1)</f>
        <v>0</v>
      </c>
      <c r="N60" s="334"/>
      <c r="O60" s="334">
        <f>ROUND(SUM(O56:O59),1)</f>
        <v>0</v>
      </c>
      <c r="P60" s="334"/>
      <c r="Q60" s="334">
        <f>ROUND(SUM(Q56:Q59),1)</f>
        <v>0</v>
      </c>
      <c r="R60" s="334"/>
      <c r="S60" s="334">
        <f>ROUND(SUM(S56:S59),1)</f>
        <v>0</v>
      </c>
      <c r="T60" s="334"/>
      <c r="U60" s="334">
        <f>ROUND(SUM(U56:U59),1)</f>
        <v>0</v>
      </c>
      <c r="V60" s="334"/>
      <c r="W60" s="334">
        <f>ROUND(SUM(W56:W59),1)</f>
        <v>0</v>
      </c>
      <c r="X60" s="334"/>
      <c r="Y60" s="334">
        <f>ROUND(SUM(Y56:Y59),1)</f>
        <v>0</v>
      </c>
      <c r="Z60" s="334"/>
      <c r="AA60" s="334">
        <f>ROUND(SUM(AA56:AA59),1)</f>
        <v>0</v>
      </c>
      <c r="AB60" s="334"/>
      <c r="AC60" s="336"/>
      <c r="AD60" s="334">
        <f>ROUND(SUM(AD56:AD59),1)</f>
        <v>-42.8</v>
      </c>
      <c r="AE60" s="597"/>
      <c r="AF60" s="353"/>
      <c r="AG60" s="334">
        <f>ROUND(SUM(AG56:AG59),1)</f>
        <v>-27.9</v>
      </c>
      <c r="AH60" s="353"/>
      <c r="AI60" s="895"/>
      <c r="AJ60" s="351">
        <f>ROUND(SUM(AD60-AG60),1)</f>
        <v>-14.9</v>
      </c>
      <c r="AK60" s="903"/>
      <c r="AL60" s="768">
        <f>ROUND(SUM(AJ60/ABS(AG60)),3)</f>
        <v>-0.53400000000000003</v>
      </c>
      <c r="AM60" s="885"/>
      <c r="AN60" s="885"/>
      <c r="AO60" s="885"/>
      <c r="AP60" s="885"/>
    </row>
    <row r="61" spans="1:49" ht="15.75">
      <c r="A61" s="286"/>
      <c r="B61" s="286"/>
      <c r="C61" s="286"/>
      <c r="D61" s="286"/>
      <c r="E61" s="370"/>
      <c r="F61" s="338"/>
      <c r="G61" s="370"/>
      <c r="H61" s="338"/>
      <c r="I61" s="370"/>
      <c r="J61" s="338"/>
      <c r="K61" s="370"/>
      <c r="L61" s="338"/>
      <c r="M61" s="370"/>
      <c r="N61" s="338"/>
      <c r="O61" s="370"/>
      <c r="P61" s="338"/>
      <c r="Q61" s="370"/>
      <c r="R61" s="338"/>
      <c r="S61" s="370"/>
      <c r="T61" s="338"/>
      <c r="U61" s="370"/>
      <c r="V61" s="338"/>
      <c r="W61" s="370"/>
      <c r="X61" s="338"/>
      <c r="Y61" s="370"/>
      <c r="Z61" s="338"/>
      <c r="AA61" s="370"/>
      <c r="AB61" s="338"/>
      <c r="AC61" s="324"/>
      <c r="AD61" s="370"/>
      <c r="AE61" s="356"/>
      <c r="AF61" s="321"/>
      <c r="AG61" s="370"/>
      <c r="AH61" s="321"/>
      <c r="AI61" s="895"/>
      <c r="AJ61" s="325"/>
      <c r="AK61" s="880"/>
      <c r="AL61" s="892"/>
    </row>
    <row r="62" spans="1:49" ht="15.75">
      <c r="A62" s="286"/>
      <c r="B62" s="286"/>
      <c r="C62" s="286"/>
      <c r="D62" s="286"/>
      <c r="E62" s="338" t="s">
        <v>21</v>
      </c>
      <c r="F62" s="338" t="s">
        <v>21</v>
      </c>
      <c r="G62" s="338" t="s">
        <v>21</v>
      </c>
      <c r="H62" s="338"/>
      <c r="I62" s="338" t="s">
        <v>21</v>
      </c>
      <c r="J62" s="338"/>
      <c r="K62" s="338" t="s">
        <v>21</v>
      </c>
      <c r="L62" s="338"/>
      <c r="M62" s="338" t="s">
        <v>21</v>
      </c>
      <c r="N62" s="338"/>
      <c r="O62" s="338" t="s">
        <v>21</v>
      </c>
      <c r="P62" s="338"/>
      <c r="Q62" s="338" t="s">
        <v>21</v>
      </c>
      <c r="R62" s="338"/>
      <c r="S62" s="338" t="s">
        <v>21</v>
      </c>
      <c r="T62" s="338"/>
      <c r="U62" s="338" t="s">
        <v>21</v>
      </c>
      <c r="V62" s="338"/>
      <c r="W62" s="338" t="s">
        <v>21</v>
      </c>
      <c r="X62" s="338"/>
      <c r="Y62" s="338" t="s">
        <v>21</v>
      </c>
      <c r="Z62" s="338"/>
      <c r="AA62" s="338" t="s">
        <v>21</v>
      </c>
      <c r="AB62" s="338"/>
      <c r="AC62" s="324"/>
      <c r="AD62" s="338" t="s">
        <v>21</v>
      </c>
      <c r="AE62" s="356"/>
      <c r="AF62" s="321"/>
      <c r="AG62" s="338"/>
      <c r="AH62" s="338"/>
      <c r="AI62" s="895"/>
      <c r="AJ62" s="325" t="s">
        <v>21</v>
      </c>
      <c r="AK62" s="880"/>
      <c r="AL62" s="892"/>
    </row>
    <row r="63" spans="1:49" ht="15.75">
      <c r="A63" s="286"/>
      <c r="B63" s="284" t="s">
        <v>271</v>
      </c>
      <c r="C63" s="286"/>
      <c r="D63" s="286"/>
      <c r="E63" s="338"/>
      <c r="F63" s="338"/>
      <c r="G63" s="338" t="s">
        <v>21</v>
      </c>
      <c r="H63" s="338"/>
      <c r="I63" s="338" t="s">
        <v>21</v>
      </c>
      <c r="J63" s="338"/>
      <c r="K63" s="338" t="s">
        <v>21</v>
      </c>
      <c r="L63" s="338"/>
      <c r="M63" s="338" t="s">
        <v>21</v>
      </c>
      <c r="N63" s="338"/>
      <c r="O63" s="338" t="s">
        <v>21</v>
      </c>
      <c r="P63" s="338"/>
      <c r="Q63" s="338" t="s">
        <v>21</v>
      </c>
      <c r="R63" s="338"/>
      <c r="S63" s="338" t="s">
        <v>21</v>
      </c>
      <c r="T63" s="338"/>
      <c r="U63" s="338" t="s">
        <v>21</v>
      </c>
      <c r="V63" s="338"/>
      <c r="W63" s="338" t="s">
        <v>21</v>
      </c>
      <c r="X63" s="338"/>
      <c r="Y63" s="338" t="s">
        <v>21</v>
      </c>
      <c r="Z63" s="338"/>
      <c r="AA63" s="338" t="s">
        <v>21</v>
      </c>
      <c r="AB63" s="338"/>
      <c r="AC63" s="324"/>
      <c r="AD63" s="338"/>
      <c r="AE63" s="356"/>
      <c r="AF63" s="321"/>
      <c r="AG63" s="338"/>
      <c r="AH63" s="338"/>
      <c r="AI63" s="895"/>
      <c r="AJ63" s="325"/>
      <c r="AK63" s="880"/>
      <c r="AL63" s="892"/>
    </row>
    <row r="64" spans="1:49" ht="15.75">
      <c r="A64" s="286"/>
      <c r="B64" s="284" t="s">
        <v>272</v>
      </c>
      <c r="C64" s="286"/>
      <c r="D64" s="286"/>
      <c r="E64" s="334" t="s">
        <v>21</v>
      </c>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6"/>
      <c r="AD64" s="334" t="s">
        <v>21</v>
      </c>
      <c r="AE64" s="597"/>
      <c r="AF64" s="353"/>
      <c r="AG64" s="909"/>
      <c r="AH64" s="909"/>
      <c r="AI64" s="908"/>
      <c r="AJ64" s="909"/>
      <c r="AK64" s="903"/>
      <c r="AL64" s="884"/>
      <c r="AM64" s="885"/>
      <c r="AN64" s="885"/>
      <c r="AO64" s="885"/>
      <c r="AP64" s="885"/>
      <c r="AQ64" s="885"/>
      <c r="AR64" s="885"/>
      <c r="AS64" s="885"/>
      <c r="AT64" s="885"/>
      <c r="AU64" s="885"/>
      <c r="AV64" s="885"/>
      <c r="AW64" s="885"/>
    </row>
    <row r="65" spans="1:53" ht="15.75">
      <c r="A65" s="286"/>
      <c r="B65" s="284" t="s">
        <v>205</v>
      </c>
      <c r="C65" s="286"/>
      <c r="D65" s="286"/>
      <c r="E65" s="910">
        <f>ROUND(SUM(E53+E60),1)</f>
        <v>11.3</v>
      </c>
      <c r="F65" s="334"/>
      <c r="G65" s="910">
        <f>ROUND(SUM(G53+G60),1)</f>
        <v>0</v>
      </c>
      <c r="H65" s="334"/>
      <c r="I65" s="910">
        <f>ROUND(SUM(I53+I60),1)</f>
        <v>0</v>
      </c>
      <c r="J65" s="334"/>
      <c r="K65" s="910">
        <f>ROUND(SUM(K53+K60),1)</f>
        <v>0</v>
      </c>
      <c r="L65" s="334"/>
      <c r="M65" s="910">
        <f>ROUND(SUM(M53+M60),1)</f>
        <v>0</v>
      </c>
      <c r="N65" s="334"/>
      <c r="O65" s="910">
        <f>ROUND(SUM(O53+O60),1)</f>
        <v>0</v>
      </c>
      <c r="P65" s="334"/>
      <c r="Q65" s="910">
        <f>ROUND(SUM(Q53+Q60),1)</f>
        <v>0</v>
      </c>
      <c r="R65" s="334"/>
      <c r="S65" s="910">
        <f>ROUND(SUM(S53+S60),1)</f>
        <v>0</v>
      </c>
      <c r="T65" s="334"/>
      <c r="U65" s="910">
        <f>ROUND(SUM(U53+U60),1)</f>
        <v>0</v>
      </c>
      <c r="V65" s="334"/>
      <c r="W65" s="910">
        <f>ROUND(SUM(W53+W60),1)</f>
        <v>0</v>
      </c>
      <c r="X65" s="334"/>
      <c r="Y65" s="910">
        <f>ROUND(SUM(Y53+Y60),1)</f>
        <v>0</v>
      </c>
      <c r="Z65" s="334"/>
      <c r="AA65" s="910">
        <f>ROUND(SUM(AA53+AA60),1)</f>
        <v>0</v>
      </c>
      <c r="AB65" s="334"/>
      <c r="AC65" s="336"/>
      <c r="AD65" s="910">
        <f>ROUND(AD53+AD60,1)</f>
        <v>11.3</v>
      </c>
      <c r="AE65" s="597"/>
      <c r="AF65" s="353"/>
      <c r="AG65" s="910">
        <f>ROUND(AG53+AG60,1)</f>
        <v>-112.2</v>
      </c>
      <c r="AH65" s="909"/>
      <c r="AI65" s="908"/>
      <c r="AJ65" s="910">
        <f>ROUND(SUM(+AD65-AG65),1)</f>
        <v>123.5</v>
      </c>
      <c r="AK65" s="903"/>
      <c r="AL65" s="911">
        <f>ROUND(SUM(AJ65/AG65*-1),3)</f>
        <v>1.101</v>
      </c>
      <c r="AM65" s="885"/>
      <c r="AN65" s="912"/>
      <c r="AO65" s="885"/>
      <c r="AP65" s="885"/>
      <c r="AQ65" s="885"/>
      <c r="AR65" s="885"/>
      <c r="AS65" s="885"/>
      <c r="AT65" s="885"/>
      <c r="AU65" s="885"/>
      <c r="AV65" s="885"/>
      <c r="AW65" s="885"/>
    </row>
    <row r="66" spans="1:53">
      <c r="A66" s="286"/>
      <c r="B66" s="286" t="s">
        <v>21</v>
      </c>
      <c r="C66" s="286"/>
      <c r="D66" s="286"/>
      <c r="E66" s="291"/>
      <c r="F66" s="291"/>
      <c r="G66" s="291"/>
      <c r="H66" s="291"/>
      <c r="I66" s="291"/>
      <c r="J66" s="291"/>
      <c r="K66" s="291"/>
      <c r="L66" s="291"/>
      <c r="M66" s="291"/>
      <c r="N66" s="291"/>
      <c r="O66" s="291"/>
      <c r="P66" s="291"/>
      <c r="Q66" s="291"/>
      <c r="R66" s="291"/>
      <c r="S66" s="728" t="s">
        <v>21</v>
      </c>
      <c r="T66" s="291"/>
      <c r="U66" s="728" t="s">
        <v>21</v>
      </c>
      <c r="V66" s="291"/>
      <c r="W66" s="728" t="s">
        <v>21</v>
      </c>
      <c r="X66" s="291"/>
      <c r="Y66" s="291"/>
      <c r="Z66" s="291"/>
      <c r="AA66" s="291"/>
      <c r="AB66" s="383"/>
      <c r="AC66" s="913"/>
      <c r="AD66" s="291"/>
      <c r="AE66" s="383"/>
      <c r="AF66" s="913"/>
      <c r="AG66" s="291"/>
      <c r="AH66" s="703"/>
      <c r="AI66" s="292"/>
      <c r="AJ66" s="880"/>
      <c r="AK66" s="880"/>
      <c r="AL66" s="892"/>
      <c r="AM66" s="880"/>
      <c r="AN66" s="880"/>
    </row>
    <row r="67" spans="1:53" s="285" customFormat="1" ht="15" customHeight="1" thickBot="1">
      <c r="A67" s="286"/>
      <c r="B67" s="284" t="s">
        <v>171</v>
      </c>
      <c r="C67" s="286"/>
      <c r="E67" s="691">
        <f>ROUND(SUM(+E65+E15),1)</f>
        <v>-617.4</v>
      </c>
      <c r="F67" s="376"/>
      <c r="G67" s="691">
        <f>ROUND(SUM(+G65+G15),1)</f>
        <v>0</v>
      </c>
      <c r="H67" s="376"/>
      <c r="I67" s="691">
        <f>ROUND(SUM(+I65+I15),1)</f>
        <v>0</v>
      </c>
      <c r="J67" s="376"/>
      <c r="K67" s="691">
        <f>ROUND(SUM(+K65+K15),1)</f>
        <v>0</v>
      </c>
      <c r="L67" s="376"/>
      <c r="M67" s="691">
        <f>ROUND(SUM(+M65+M15),1)</f>
        <v>0</v>
      </c>
      <c r="N67" s="376"/>
      <c r="O67" s="691">
        <f>ROUND(SUM(+O65+O15),1)</f>
        <v>0</v>
      </c>
      <c r="P67" s="376"/>
      <c r="Q67" s="691">
        <f>ROUND(SUM(+Q65+Q15),1)</f>
        <v>0</v>
      </c>
      <c r="R67" s="376"/>
      <c r="S67" s="691">
        <f>ROUND(SUM(+S65+S15),1)</f>
        <v>0</v>
      </c>
      <c r="T67" s="376"/>
      <c r="U67" s="691">
        <f>ROUND(SUM(+U65+U15),1)</f>
        <v>0</v>
      </c>
      <c r="V67" s="376"/>
      <c r="W67" s="691">
        <f>ROUND(SUM(+W65+W15),1)</f>
        <v>0</v>
      </c>
      <c r="X67" s="376"/>
      <c r="Y67" s="691">
        <f>ROUND(SUM(+Y65+Y15),1)</f>
        <v>0</v>
      </c>
      <c r="Z67" s="376"/>
      <c r="AA67" s="691">
        <f>ROUND(SUM(+AA65+AA15),1)</f>
        <v>0</v>
      </c>
      <c r="AB67" s="376"/>
      <c r="AC67" s="377"/>
      <c r="AD67" s="691">
        <f>ROUND(SUM(+AD65+AD15),1)</f>
        <v>-617.4</v>
      </c>
      <c r="AE67" s="376"/>
      <c r="AF67" s="377"/>
      <c r="AG67" s="691">
        <f>ROUND(SUM(+AG65+AG15),1)</f>
        <v>-598.20000000000005</v>
      </c>
      <c r="AH67" s="700"/>
      <c r="AI67" s="600"/>
      <c r="AJ67" s="691">
        <f>ROUND(SUM(+AJ65+AJ15),1)</f>
        <v>-19.2</v>
      </c>
      <c r="AK67" s="539"/>
      <c r="AL67" s="726">
        <f>ROUND(SUM(-(+AD67-AG67)/AG67),3)</f>
        <v>-3.2000000000000001E-2</v>
      </c>
      <c r="AM67" s="903"/>
      <c r="AN67" s="903"/>
      <c r="AO67" s="885"/>
      <c r="AP67" s="885"/>
      <c r="AQ67" s="694"/>
      <c r="AR67" s="694"/>
      <c r="AS67" s="694"/>
      <c r="AT67" s="694"/>
      <c r="AU67" s="694"/>
      <c r="AV67" s="694"/>
      <c r="AW67" s="694"/>
      <c r="AX67" s="694"/>
      <c r="AY67" s="694"/>
      <c r="AZ67" s="694"/>
      <c r="BA67" s="694"/>
    </row>
    <row r="68" spans="1:53" ht="15.75" thickTop="1">
      <c r="B68" s="601"/>
    </row>
    <row r="69" spans="1:53">
      <c r="B69" s="914"/>
      <c r="C69" s="915"/>
      <c r="D69" s="915"/>
      <c r="E69" s="916"/>
      <c r="F69" s="916"/>
      <c r="G69" s="916"/>
      <c r="AG69" s="917"/>
      <c r="AJ69" s="523"/>
    </row>
    <row r="70" spans="1:53">
      <c r="B70" s="914"/>
      <c r="C70" s="915"/>
      <c r="D70" s="915"/>
      <c r="E70" s="916"/>
      <c r="F70" s="916"/>
      <c r="G70" s="916"/>
      <c r="AJ70" s="523"/>
    </row>
    <row r="71" spans="1:53">
      <c r="B71" s="918"/>
      <c r="AJ71" s="523"/>
    </row>
    <row r="72" spans="1:53">
      <c r="B72" s="918"/>
    </row>
    <row r="73" spans="1:53">
      <c r="B73" s="914"/>
    </row>
    <row r="74" spans="1:53">
      <c r="B74" s="918"/>
    </row>
    <row r="75" spans="1:53">
      <c r="B75" s="918"/>
    </row>
    <row r="76" spans="1:53">
      <c r="B76" s="914"/>
    </row>
  </sheetData>
  <mergeCells count="1">
    <mergeCell ref="AD10:AL10"/>
  </mergeCells>
  <pageMargins left="0.5" right="0.2" top="0.75" bottom="0.5" header="0" footer="0.25"/>
  <pageSetup scale="45" orientation="landscape" r:id="rId1"/>
  <headerFooter scaleWithDoc="0" alignWithMargins="0">
    <oddFooter>&amp;C&amp;8 21</oddFooter>
  </headerFooter>
  <rowBreaks count="1" manualBreakCount="1">
    <brk id="16" min="1" max="39" man="1"/>
  </rowBreaks>
  <colBreaks count="1" manualBreakCount="1">
    <brk id="16" max="62" man="1"/>
  </colBreaks>
  <ignoredErrors>
    <ignoredError sqref="AL38" formula="1"/>
    <ignoredError sqref="AL56 AL45:AL47 AL39:AL40 AL37" unlockedFormula="1"/>
    <ignoredError sqref="AL25" formula="1" unlockedFormula="1"/>
  </ignoredErrors>
</worksheet>
</file>

<file path=xl/worksheets/sheet22.xml><?xml version="1.0" encoding="utf-8"?>
<worksheet xmlns="http://schemas.openxmlformats.org/spreadsheetml/2006/main" xmlns:r="http://schemas.openxmlformats.org/officeDocument/2006/relationships">
  <sheetPr codeName="Sheet22">
    <pageSetUpPr fitToPage="1"/>
  </sheetPr>
  <dimension ref="A1:AQ72"/>
  <sheetViews>
    <sheetView showGridLines="0" zoomScale="60" zoomScaleNormal="60" workbookViewId="0">
      <selection activeCell="B1" sqref="B1"/>
    </sheetView>
  </sheetViews>
  <sheetFormatPr defaultRowHeight="15"/>
  <cols>
    <col min="1" max="1" width="2.5546875" style="385" customWidth="1"/>
    <col min="2" max="2" width="14.33203125" style="385" customWidth="1"/>
    <col min="3" max="3" width="30.44140625" style="385" customWidth="1"/>
    <col min="4" max="4" width="2" style="385" customWidth="1"/>
    <col min="5" max="5" width="9.21875" style="385" bestFit="1" customWidth="1"/>
    <col min="6" max="6" width="1.77734375" style="385" customWidth="1"/>
    <col min="7" max="7" width="8.88671875" style="385"/>
    <col min="8" max="8" width="1.77734375" style="385" customWidth="1"/>
    <col min="9" max="9" width="8.88671875" style="385"/>
    <col min="10" max="10" width="1.77734375" style="385" customWidth="1"/>
    <col min="11" max="11" width="8.88671875" style="385"/>
    <col min="12" max="12" width="1.218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6640625" style="385" customWidth="1"/>
    <col min="30" max="31" width="1.77734375" style="385" customWidth="1"/>
    <col min="32" max="32" width="10.33203125" style="385" customWidth="1"/>
    <col min="33" max="34" width="1.109375" style="385" customWidth="1"/>
    <col min="35" max="35" width="10" style="385" customWidth="1"/>
    <col min="36" max="37" width="1" style="385" customWidth="1"/>
    <col min="38" max="38" width="13.44140625" style="385" bestFit="1" customWidth="1"/>
    <col min="39" max="39" width="1.33203125" style="385" customWidth="1"/>
    <col min="40" max="40" width="10.44140625" style="385" customWidth="1"/>
    <col min="41" max="42" width="8.88671875" style="385"/>
    <col min="43" max="43" width="19.6640625" style="385" bestFit="1" customWidth="1"/>
    <col min="44" max="16384" width="8.88671875" style="385"/>
  </cols>
  <sheetData>
    <row r="1" spans="1:41">
      <c r="B1" s="1720" t="s">
        <v>1805</v>
      </c>
    </row>
    <row r="2" spans="1:41">
      <c r="B2" s="2790"/>
    </row>
    <row r="3" spans="1:41" ht="19.5" customHeight="1">
      <c r="A3" s="869"/>
      <c r="B3" s="733" t="s">
        <v>0</v>
      </c>
      <c r="C3" s="870"/>
      <c r="D3" s="870"/>
      <c r="E3" s="870"/>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row>
    <row r="4" spans="1:41" ht="19.5" customHeight="1">
      <c r="A4" s="869"/>
      <c r="B4" s="733" t="s">
        <v>273</v>
      </c>
      <c r="C4" s="870"/>
      <c r="D4" s="870"/>
      <c r="E4" s="870"/>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G4" s="872"/>
      <c r="AH4" s="872"/>
      <c r="AN4" s="1007" t="s">
        <v>250</v>
      </c>
    </row>
    <row r="5" spans="1:41" ht="19.5" customHeight="1">
      <c r="A5" s="869"/>
      <c r="B5" s="693" t="s">
        <v>218</v>
      </c>
      <c r="C5" s="870"/>
      <c r="D5" s="870"/>
      <c r="E5" s="870"/>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N5" s="695"/>
    </row>
    <row r="6" spans="1:41" ht="19.5" customHeight="1">
      <c r="A6" s="869"/>
      <c r="B6" s="693" t="s">
        <v>1556</v>
      </c>
      <c r="C6" s="870"/>
      <c r="D6" s="870"/>
      <c r="E6" s="870"/>
      <c r="F6" s="871"/>
      <c r="G6" s="871"/>
      <c r="H6" s="873"/>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4"/>
      <c r="AH6" s="874"/>
      <c r="AI6" s="874"/>
      <c r="AJ6" s="874"/>
      <c r="AK6" s="874"/>
    </row>
    <row r="7" spans="1:41" ht="19.5" customHeight="1">
      <c r="A7" s="869"/>
      <c r="B7" s="875" t="s">
        <v>1590</v>
      </c>
      <c r="C7" s="870"/>
      <c r="D7" s="870"/>
      <c r="E7" s="870"/>
      <c r="F7" s="871"/>
      <c r="G7" s="871"/>
      <c r="H7" s="873"/>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4"/>
      <c r="AH7" s="874"/>
      <c r="AI7" s="874"/>
      <c r="AJ7" s="874"/>
      <c r="AK7" s="874"/>
    </row>
    <row r="8" spans="1:41" ht="19.5" customHeight="1">
      <c r="A8" s="869"/>
      <c r="C8" s="870"/>
      <c r="D8" s="870"/>
      <c r="E8" s="870"/>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6"/>
    </row>
    <row r="9" spans="1:41" ht="15.75" customHeight="1">
      <c r="A9" s="869"/>
      <c r="B9" s="875"/>
      <c r="C9" s="870"/>
      <c r="D9" s="870"/>
      <c r="E9" s="870"/>
      <c r="F9" s="871"/>
      <c r="G9" s="871"/>
      <c r="H9" s="871"/>
      <c r="I9" s="871"/>
      <c r="J9" s="871"/>
      <c r="K9" s="871"/>
      <c r="L9" s="871"/>
      <c r="M9" s="871"/>
      <c r="N9" s="871"/>
      <c r="O9" s="871"/>
      <c r="P9" s="871"/>
      <c r="Q9" s="871"/>
      <c r="R9" s="871"/>
      <c r="S9" s="871"/>
      <c r="T9" s="871"/>
      <c r="U9" s="871"/>
      <c r="V9" s="871"/>
      <c r="W9" s="871"/>
      <c r="X9" s="871"/>
      <c r="Y9" s="871"/>
      <c r="Z9" s="871"/>
      <c r="AA9" s="871"/>
      <c r="AB9" s="871"/>
      <c r="AC9" s="920"/>
      <c r="AD9" s="871"/>
      <c r="AE9" s="876"/>
    </row>
    <row r="10" spans="1:41" ht="15.75" customHeight="1">
      <c r="A10" s="869"/>
      <c r="B10" s="877"/>
      <c r="C10" s="870"/>
      <c r="D10" s="870"/>
      <c r="E10" s="870"/>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920"/>
      <c r="AD10" s="871"/>
      <c r="AE10" s="876"/>
      <c r="AF10" s="3158" t="s">
        <v>1546</v>
      </c>
      <c r="AG10" s="3167"/>
      <c r="AH10" s="3167"/>
      <c r="AI10" s="3167"/>
      <c r="AJ10" s="3167"/>
      <c r="AK10" s="3167"/>
      <c r="AL10" s="3167"/>
      <c r="AM10" s="3167"/>
      <c r="AN10" s="3167"/>
    </row>
    <row r="11" spans="1:41" ht="15.75" customHeight="1">
      <c r="A11" s="869"/>
      <c r="B11" s="877"/>
      <c r="C11" s="870"/>
      <c r="D11" s="870"/>
      <c r="E11" s="2411"/>
      <c r="F11" s="2412"/>
      <c r="G11" s="2412"/>
      <c r="H11" s="2412"/>
      <c r="I11" s="2412"/>
      <c r="J11" s="2412"/>
      <c r="K11" s="2412"/>
      <c r="L11" s="2412"/>
      <c r="M11" s="2412"/>
      <c r="N11" s="2412"/>
      <c r="O11" s="2412"/>
      <c r="P11" s="2412"/>
      <c r="Q11" s="2412"/>
      <c r="R11" s="2412"/>
      <c r="S11" s="2412"/>
      <c r="T11" s="2412"/>
      <c r="U11" s="2412"/>
      <c r="V11" s="2412"/>
      <c r="W11" s="2412"/>
      <c r="X11" s="2412"/>
      <c r="Y11" s="2412"/>
      <c r="Z11" s="2412"/>
      <c r="AA11" s="2412"/>
      <c r="AB11" s="2412"/>
      <c r="AC11" s="2389" t="s">
        <v>219</v>
      </c>
      <c r="AD11" s="2412"/>
      <c r="AE11" s="2413"/>
      <c r="AF11" s="2366"/>
      <c r="AG11" s="2414"/>
      <c r="AH11" s="2414"/>
      <c r="AI11" s="2414"/>
      <c r="AJ11" s="2414"/>
      <c r="AK11" s="2414"/>
      <c r="AL11" s="2414"/>
      <c r="AM11" s="2414"/>
      <c r="AN11" s="2414"/>
    </row>
    <row r="12" spans="1:41" ht="15.75" customHeight="1">
      <c r="A12" s="878"/>
      <c r="B12" s="878"/>
      <c r="C12" s="878"/>
      <c r="D12" s="878"/>
      <c r="E12" s="2384" t="s">
        <v>153</v>
      </c>
      <c r="F12" s="2415"/>
      <c r="G12" s="2415"/>
      <c r="H12" s="2415"/>
      <c r="I12" s="2415"/>
      <c r="J12" s="2415"/>
      <c r="K12" s="2415"/>
      <c r="L12" s="2415"/>
      <c r="M12" s="2415"/>
      <c r="N12" s="2415"/>
      <c r="O12" s="2415"/>
      <c r="P12" s="2415"/>
      <c r="Q12" s="2415"/>
      <c r="R12" s="2415"/>
      <c r="S12" s="2415"/>
      <c r="T12" s="2415"/>
      <c r="U12" s="2415"/>
      <c r="V12" s="2415"/>
      <c r="W12" s="2384" t="s">
        <v>1545</v>
      </c>
      <c r="X12" s="2415"/>
      <c r="Y12" s="2415"/>
      <c r="Z12" s="2415"/>
      <c r="AA12" s="2415"/>
      <c r="AB12" s="2415"/>
      <c r="AC12" s="2389" t="s">
        <v>220</v>
      </c>
      <c r="AD12" s="2415"/>
      <c r="AE12" s="2415"/>
      <c r="AF12" s="2416"/>
      <c r="AG12" s="2416"/>
      <c r="AH12" s="2416"/>
      <c r="AI12" s="2416"/>
      <c r="AJ12" s="2416"/>
      <c r="AK12" s="2416"/>
      <c r="AL12" s="2389" t="s">
        <v>12</v>
      </c>
      <c r="AM12" s="2389"/>
      <c r="AN12" s="2384" t="s">
        <v>13</v>
      </c>
      <c r="AO12" s="2419"/>
    </row>
    <row r="13" spans="1:41" ht="15.75" customHeight="1">
      <c r="A13" s="286"/>
      <c r="B13" s="286"/>
      <c r="C13" s="286"/>
      <c r="D13" s="286"/>
      <c r="E13" s="2363" t="s">
        <v>154</v>
      </c>
      <c r="F13" s="284"/>
      <c r="G13" s="2363" t="s">
        <v>155</v>
      </c>
      <c r="H13" s="284"/>
      <c r="I13" s="2363" t="s">
        <v>156</v>
      </c>
      <c r="J13" s="284"/>
      <c r="K13" s="2363" t="s">
        <v>157</v>
      </c>
      <c r="L13" s="284"/>
      <c r="M13" s="2363" t="s">
        <v>158</v>
      </c>
      <c r="N13" s="284"/>
      <c r="O13" s="2363" t="s">
        <v>159</v>
      </c>
      <c r="P13" s="284"/>
      <c r="Q13" s="2363" t="s">
        <v>160</v>
      </c>
      <c r="R13" s="284"/>
      <c r="S13" s="2363" t="s">
        <v>161</v>
      </c>
      <c r="T13" s="284"/>
      <c r="U13" s="2363" t="s">
        <v>162</v>
      </c>
      <c r="V13" s="284"/>
      <c r="W13" s="2363" t="s">
        <v>179</v>
      </c>
      <c r="X13" s="284"/>
      <c r="Y13" s="2363" t="s">
        <v>164</v>
      </c>
      <c r="Z13" s="284"/>
      <c r="AA13" s="2363" t="s">
        <v>165</v>
      </c>
      <c r="AB13" s="284"/>
      <c r="AC13" s="2362" t="s">
        <v>221</v>
      </c>
      <c r="AD13" s="284"/>
      <c r="AE13" s="284"/>
      <c r="AF13" s="2363">
        <v>2014</v>
      </c>
      <c r="AG13" s="284"/>
      <c r="AH13" s="284"/>
      <c r="AI13" s="2417">
        <v>2013</v>
      </c>
      <c r="AJ13" s="2418"/>
      <c r="AK13" s="2418"/>
      <c r="AL13" s="2397" t="s">
        <v>18</v>
      </c>
      <c r="AM13" s="2387"/>
      <c r="AN13" s="2397" t="s">
        <v>19</v>
      </c>
      <c r="AO13" s="2419"/>
    </row>
    <row r="14" spans="1:41" ht="15.75">
      <c r="A14" s="286"/>
      <c r="B14" s="284"/>
      <c r="C14" s="284"/>
      <c r="D14" s="286"/>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650"/>
      <c r="AF14" s="518"/>
      <c r="AG14" s="518"/>
      <c r="AH14" s="518"/>
      <c r="AI14" s="518"/>
      <c r="AJ14" s="518"/>
      <c r="AK14" s="879"/>
      <c r="AL14" s="2042"/>
      <c r="AM14" s="2042"/>
      <c r="AN14" s="2042"/>
    </row>
    <row r="15" spans="1:41" ht="15.75">
      <c r="A15" s="286"/>
      <c r="B15" s="284" t="s">
        <v>251</v>
      </c>
      <c r="C15" s="286"/>
      <c r="D15" s="286"/>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650"/>
      <c r="AF15" s="518"/>
      <c r="AG15" s="670"/>
      <c r="AH15" s="328"/>
      <c r="AI15" s="518"/>
      <c r="AJ15" s="518"/>
      <c r="AK15" s="879"/>
      <c r="AL15" s="880"/>
      <c r="AM15" s="880"/>
      <c r="AN15" s="880"/>
    </row>
    <row r="16" spans="1:41" ht="15.75">
      <c r="A16" s="286"/>
      <c r="B16" s="2037" t="s">
        <v>1602</v>
      </c>
      <c r="C16" s="286"/>
      <c r="D16" s="286"/>
      <c r="E16" s="886"/>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921"/>
      <c r="AD16" s="518"/>
      <c r="AE16" s="650"/>
      <c r="AF16" s="523" t="s">
        <v>21</v>
      </c>
      <c r="AG16" s="670"/>
      <c r="AH16" s="328"/>
      <c r="AI16" s="518" t="s">
        <v>21</v>
      </c>
      <c r="AJ16" s="518"/>
      <c r="AK16" s="879"/>
      <c r="AL16" s="880"/>
      <c r="AM16" s="880"/>
      <c r="AN16" s="880"/>
    </row>
    <row r="17" spans="1:43" ht="15.75">
      <c r="A17" s="286"/>
      <c r="B17" s="286" t="s">
        <v>252</v>
      </c>
      <c r="C17" s="286"/>
      <c r="D17" s="515" t="s">
        <v>21</v>
      </c>
      <c r="E17" s="310">
        <v>2.2999999999999998</v>
      </c>
      <c r="F17" s="310"/>
      <c r="G17" s="310"/>
      <c r="H17" s="310"/>
      <c r="I17" s="310"/>
      <c r="J17" s="310"/>
      <c r="K17" s="580"/>
      <c r="L17" s="310"/>
      <c r="M17" s="580"/>
      <c r="N17" s="310"/>
      <c r="O17" s="922"/>
      <c r="P17" s="310"/>
      <c r="Q17" s="580"/>
      <c r="R17" s="310"/>
      <c r="S17" s="922"/>
      <c r="T17" s="310"/>
      <c r="U17" s="922"/>
      <c r="V17" s="310"/>
      <c r="W17" s="580"/>
      <c r="X17" s="310"/>
      <c r="Y17" s="565"/>
      <c r="Z17" s="310"/>
      <c r="AA17" s="922"/>
      <c r="AB17" s="310"/>
      <c r="AC17" s="737">
        <v>0</v>
      </c>
      <c r="AD17" s="310"/>
      <c r="AE17" s="312"/>
      <c r="AF17" s="516">
        <f>ROUND(SUM(E17:AC17),1)</f>
        <v>2.2999999999999998</v>
      </c>
      <c r="AG17" s="923"/>
      <c r="AH17" s="924"/>
      <c r="AI17" s="310">
        <v>1.2</v>
      </c>
      <c r="AJ17" s="925"/>
      <c r="AK17" s="926"/>
      <c r="AL17" s="516">
        <f>ROUND(AF17-AI17,1)</f>
        <v>1.1000000000000001</v>
      </c>
      <c r="AM17" s="525"/>
      <c r="AN17" s="892">
        <f>ROUND((AF17-AI17)/AI17,3)</f>
        <v>0.91700000000000004</v>
      </c>
    </row>
    <row r="18" spans="1:43" ht="15.75">
      <c r="A18" s="286"/>
      <c r="B18" s="286" t="s">
        <v>253</v>
      </c>
      <c r="C18" s="286"/>
      <c r="D18" s="286"/>
      <c r="E18" s="708">
        <v>32.6</v>
      </c>
      <c r="F18" s="338"/>
      <c r="G18" s="708"/>
      <c r="H18" s="338"/>
      <c r="I18" s="708"/>
      <c r="J18" s="338"/>
      <c r="K18" s="708"/>
      <c r="L18" s="338"/>
      <c r="M18" s="338"/>
      <c r="N18" s="338"/>
      <c r="O18" s="708"/>
      <c r="P18" s="338"/>
      <c r="Q18" s="708"/>
      <c r="R18" s="338"/>
      <c r="S18" s="708"/>
      <c r="T18" s="338"/>
      <c r="U18" s="708"/>
      <c r="V18" s="338"/>
      <c r="W18" s="708"/>
      <c r="X18" s="338"/>
      <c r="Y18" s="708"/>
      <c r="Z18" s="338"/>
      <c r="AA18" s="708"/>
      <c r="AB18" s="338"/>
      <c r="AC18" s="527">
        <v>0</v>
      </c>
      <c r="AD18" s="338"/>
      <c r="AE18" s="324"/>
      <c r="AF18" s="3081">
        <f>ROUND(SUM(E18:AC18),1)</f>
        <v>32.6</v>
      </c>
      <c r="AG18" s="356"/>
      <c r="AH18" s="321"/>
      <c r="AI18" s="338">
        <v>27.4</v>
      </c>
      <c r="AJ18" s="338"/>
      <c r="AK18" s="895"/>
      <c r="AL18" s="354">
        <f>ROUND(AF18-AI18,1)</f>
        <v>5.2</v>
      </c>
      <c r="AM18" s="894"/>
      <c r="AN18" s="892">
        <f>ROUND((AF18-AI18)/AI18,3)</f>
        <v>0.19</v>
      </c>
      <c r="AO18" s="880"/>
    </row>
    <row r="19" spans="1:43" ht="15.75">
      <c r="A19" s="286"/>
      <c r="B19" s="286" t="s">
        <v>254</v>
      </c>
      <c r="C19" s="286"/>
      <c r="D19" s="286"/>
      <c r="E19" s="708">
        <v>12.9</v>
      </c>
      <c r="F19" s="338"/>
      <c r="G19" s="708"/>
      <c r="H19" s="338"/>
      <c r="I19" s="708"/>
      <c r="J19" s="338"/>
      <c r="K19" s="708"/>
      <c r="L19" s="338"/>
      <c r="M19" s="338"/>
      <c r="N19" s="338"/>
      <c r="O19" s="708"/>
      <c r="P19" s="338"/>
      <c r="Q19" s="708"/>
      <c r="R19" s="338"/>
      <c r="S19" s="708"/>
      <c r="T19" s="338"/>
      <c r="U19" s="708"/>
      <c r="V19" s="338"/>
      <c r="W19" s="708"/>
      <c r="X19" s="338"/>
      <c r="Y19" s="708"/>
      <c r="Z19" s="338"/>
      <c r="AA19" s="708"/>
      <c r="AB19" s="338"/>
      <c r="AC19" s="527">
        <v>0</v>
      </c>
      <c r="AD19" s="338"/>
      <c r="AE19" s="324"/>
      <c r="AF19" s="3081">
        <f>ROUND(SUM(E19:AC19),1)</f>
        <v>12.9</v>
      </c>
      <c r="AG19" s="356"/>
      <c r="AH19" s="321"/>
      <c r="AI19" s="338">
        <v>12.9</v>
      </c>
      <c r="AJ19" s="338"/>
      <c r="AK19" s="895"/>
      <c r="AL19" s="354">
        <f t="shared" ref="AL19:AL25" si="0">ROUND(AF19-AI19,1)</f>
        <v>0</v>
      </c>
      <c r="AM19" s="894"/>
      <c r="AN19" s="892">
        <f>ROUND((AF19-AI19)/AI19,3)</f>
        <v>0</v>
      </c>
    </row>
    <row r="20" spans="1:43" ht="15.75">
      <c r="A20" s="286"/>
      <c r="B20" s="2037" t="s">
        <v>1604</v>
      </c>
      <c r="C20" s="286"/>
      <c r="D20" s="286"/>
      <c r="E20" s="896"/>
      <c r="F20" s="338"/>
      <c r="G20" s="896"/>
      <c r="H20" s="338"/>
      <c r="I20" s="896"/>
      <c r="J20" s="338"/>
      <c r="K20" s="896"/>
      <c r="L20" s="338"/>
      <c r="M20" s="896"/>
      <c r="N20" s="338"/>
      <c r="O20" s="708"/>
      <c r="P20" s="338"/>
      <c r="Q20" s="708"/>
      <c r="R20" s="338"/>
      <c r="S20" s="708"/>
      <c r="T20" s="338"/>
      <c r="U20" s="708"/>
      <c r="V20" s="338"/>
      <c r="W20" s="896"/>
      <c r="X20" s="338"/>
      <c r="Y20" s="708"/>
      <c r="Z20" s="338"/>
      <c r="AA20" s="896"/>
      <c r="AB20" s="338"/>
      <c r="AC20" s="338"/>
      <c r="AD20" s="338"/>
      <c r="AE20" s="324"/>
      <c r="AF20" s="3081"/>
      <c r="AG20" s="356"/>
      <c r="AH20" s="321"/>
      <c r="AI20" s="354"/>
      <c r="AJ20" s="338"/>
      <c r="AK20" s="895"/>
      <c r="AL20" s="354"/>
      <c r="AM20" s="880"/>
      <c r="AN20" s="892"/>
    </row>
    <row r="21" spans="1:43" ht="15.75">
      <c r="A21" s="286"/>
      <c r="B21" s="286" t="s">
        <v>255</v>
      </c>
      <c r="C21" s="284"/>
      <c r="D21" s="286"/>
      <c r="E21" s="708">
        <v>54.7</v>
      </c>
      <c r="F21" s="338"/>
      <c r="G21" s="708"/>
      <c r="H21" s="338"/>
      <c r="I21" s="708"/>
      <c r="J21" s="338"/>
      <c r="K21" s="708"/>
      <c r="L21" s="338"/>
      <c r="M21" s="338"/>
      <c r="N21" s="338"/>
      <c r="O21" s="708"/>
      <c r="P21" s="338"/>
      <c r="Q21" s="708"/>
      <c r="R21" s="338"/>
      <c r="S21" s="708"/>
      <c r="T21" s="338"/>
      <c r="U21" s="708"/>
      <c r="V21" s="338"/>
      <c r="W21" s="708"/>
      <c r="X21" s="338"/>
      <c r="Y21" s="708"/>
      <c r="Z21" s="338"/>
      <c r="AA21" s="708"/>
      <c r="AB21" s="338"/>
      <c r="AC21" s="527">
        <v>0</v>
      </c>
      <c r="AD21" s="338"/>
      <c r="AE21" s="324"/>
      <c r="AF21" s="3081">
        <f>ROUND(SUM(E21:AC21),1)</f>
        <v>54.7</v>
      </c>
      <c r="AG21" s="356"/>
      <c r="AH21" s="321"/>
      <c r="AI21" s="338">
        <v>50</v>
      </c>
      <c r="AJ21" s="338"/>
      <c r="AK21" s="895"/>
      <c r="AL21" s="354">
        <f t="shared" si="0"/>
        <v>4.7</v>
      </c>
      <c r="AM21" s="894"/>
      <c r="AN21" s="892">
        <f>ROUND((AF21-AI21)/AI21,3)</f>
        <v>9.4E-2</v>
      </c>
    </row>
    <row r="22" spans="1:43" ht="15.75">
      <c r="A22" s="286"/>
      <c r="B22" s="318" t="s">
        <v>256</v>
      </c>
      <c r="C22" s="284"/>
      <c r="D22" s="286"/>
      <c r="E22" s="708">
        <v>0.1</v>
      </c>
      <c r="F22" s="338"/>
      <c r="G22" s="527"/>
      <c r="H22" s="338"/>
      <c r="I22" s="708"/>
      <c r="J22" s="338"/>
      <c r="K22" s="708"/>
      <c r="L22" s="338"/>
      <c r="M22" s="338"/>
      <c r="N22" s="338"/>
      <c r="O22" s="708"/>
      <c r="P22" s="338"/>
      <c r="Q22" s="527"/>
      <c r="R22" s="338"/>
      <c r="S22" s="527"/>
      <c r="T22" s="338"/>
      <c r="U22" s="708"/>
      <c r="V22" s="338"/>
      <c r="W22" s="527"/>
      <c r="X22" s="338"/>
      <c r="Y22" s="708"/>
      <c r="Z22" s="338"/>
      <c r="AA22" s="338"/>
      <c r="AB22" s="338"/>
      <c r="AC22" s="527">
        <v>0</v>
      </c>
      <c r="AD22" s="338"/>
      <c r="AE22" s="324"/>
      <c r="AF22" s="3081">
        <f>ROUND(SUM(E22:AC22),1)</f>
        <v>0.1</v>
      </c>
      <c r="AG22" s="356"/>
      <c r="AH22" s="321"/>
      <c r="AI22" s="338">
        <v>-0.4</v>
      </c>
      <c r="AJ22" s="354"/>
      <c r="AK22" s="893"/>
      <c r="AL22" s="354">
        <f t="shared" si="0"/>
        <v>0.5</v>
      </c>
      <c r="AM22" s="891"/>
      <c r="AN22" s="892">
        <f>ROUND((AF22-AI22)/AI22,3)</f>
        <v>-1.25</v>
      </c>
    </row>
    <row r="23" spans="1:43" ht="15.75">
      <c r="A23" s="286"/>
      <c r="B23" s="286" t="s">
        <v>257</v>
      </c>
      <c r="C23" s="286"/>
      <c r="D23" s="286"/>
      <c r="E23" s="527">
        <v>0</v>
      </c>
      <c r="F23" s="338"/>
      <c r="G23" s="527"/>
      <c r="H23" s="338"/>
      <c r="I23" s="708"/>
      <c r="J23" s="338"/>
      <c r="K23" s="708"/>
      <c r="L23" s="338"/>
      <c r="M23" s="338"/>
      <c r="N23" s="338"/>
      <c r="O23" s="708"/>
      <c r="P23" s="338"/>
      <c r="Q23" s="708"/>
      <c r="R23" s="338"/>
      <c r="S23" s="708"/>
      <c r="T23" s="338"/>
      <c r="U23" s="708"/>
      <c r="V23" s="338"/>
      <c r="W23" s="708"/>
      <c r="X23" s="338"/>
      <c r="Y23" s="708"/>
      <c r="Z23" s="338"/>
      <c r="AA23" s="708"/>
      <c r="AB23" s="338"/>
      <c r="AC23" s="527">
        <v>0</v>
      </c>
      <c r="AD23" s="338"/>
      <c r="AE23" s="324"/>
      <c r="AF23" s="3081">
        <f>ROUND(SUM(E23:AC23),1)</f>
        <v>0</v>
      </c>
      <c r="AG23" s="897"/>
      <c r="AH23" s="331"/>
      <c r="AI23" s="338">
        <v>0</v>
      </c>
      <c r="AJ23" s="354"/>
      <c r="AK23" s="893"/>
      <c r="AL23" s="354">
        <f t="shared" si="0"/>
        <v>0</v>
      </c>
      <c r="AM23" s="891"/>
      <c r="AN23" s="45">
        <f>ROUND(IF(AI23=0,0,AL23/(AI23)),3)</f>
        <v>0</v>
      </c>
      <c r="AO23" s="880"/>
    </row>
    <row r="24" spans="1:43" ht="15.75">
      <c r="A24" s="286"/>
      <c r="B24" s="318" t="s">
        <v>184</v>
      </c>
      <c r="C24" s="286"/>
      <c r="D24" s="286"/>
      <c r="E24" s="708">
        <v>204.1</v>
      </c>
      <c r="F24" s="338"/>
      <c r="G24" s="708"/>
      <c r="H24" s="338"/>
      <c r="I24" s="708"/>
      <c r="J24" s="338"/>
      <c r="K24" s="708"/>
      <c r="L24" s="338"/>
      <c r="M24" s="338"/>
      <c r="N24" s="338"/>
      <c r="O24" s="708"/>
      <c r="P24" s="338"/>
      <c r="Q24" s="708"/>
      <c r="R24" s="338"/>
      <c r="S24" s="708"/>
      <c r="T24" s="338"/>
      <c r="U24" s="708"/>
      <c r="V24" s="338"/>
      <c r="W24" s="708"/>
      <c r="X24" s="338"/>
      <c r="Y24" s="708"/>
      <c r="Z24" s="338"/>
      <c r="AA24" s="708"/>
      <c r="AB24" s="338"/>
      <c r="AC24" s="527">
        <v>0</v>
      </c>
      <c r="AD24" s="338"/>
      <c r="AE24" s="324"/>
      <c r="AF24" s="3081">
        <f>ROUND(SUM(E24:AC24),1)</f>
        <v>204.1</v>
      </c>
      <c r="AG24" s="356"/>
      <c r="AH24" s="321"/>
      <c r="AI24" s="338">
        <v>125</v>
      </c>
      <c r="AJ24" s="354"/>
      <c r="AK24" s="893"/>
      <c r="AL24" s="354">
        <f t="shared" si="0"/>
        <v>79.099999999999994</v>
      </c>
      <c r="AM24" s="894"/>
      <c r="AN24" s="892">
        <f>ROUND((AF24-AI24)/AI24,3)</f>
        <v>0.63300000000000001</v>
      </c>
    </row>
    <row r="25" spans="1:43" ht="15.75">
      <c r="A25" s="286"/>
      <c r="B25" s="286" t="s">
        <v>185</v>
      </c>
      <c r="C25" s="286"/>
      <c r="D25" s="286"/>
      <c r="E25" s="527">
        <v>0</v>
      </c>
      <c r="F25" s="338"/>
      <c r="G25" s="527"/>
      <c r="H25" s="338"/>
      <c r="I25" s="527"/>
      <c r="J25" s="338"/>
      <c r="K25" s="527"/>
      <c r="L25" s="338"/>
      <c r="M25" s="527"/>
      <c r="N25" s="338"/>
      <c r="O25" s="708"/>
      <c r="P25" s="338"/>
      <c r="Q25" s="527"/>
      <c r="R25" s="338"/>
      <c r="S25" s="527"/>
      <c r="T25" s="338"/>
      <c r="U25" s="527"/>
      <c r="V25" s="338"/>
      <c r="W25" s="527"/>
      <c r="X25" s="338"/>
      <c r="Y25" s="708"/>
      <c r="Z25" s="338"/>
      <c r="AA25" s="708"/>
      <c r="AB25" s="338"/>
      <c r="AC25" s="927">
        <v>0</v>
      </c>
      <c r="AD25" s="338"/>
      <c r="AE25" s="324"/>
      <c r="AF25" s="3081">
        <f>ROUND(SUM(E25:AC25),1)</f>
        <v>0</v>
      </c>
      <c r="AG25" s="356"/>
      <c r="AH25" s="321"/>
      <c r="AI25" s="354">
        <v>0</v>
      </c>
      <c r="AJ25" s="354"/>
      <c r="AK25" s="895"/>
      <c r="AL25" s="354">
        <f t="shared" si="0"/>
        <v>0</v>
      </c>
      <c r="AM25" s="894"/>
      <c r="AN25" s="45">
        <f>ROUND(IF(AI25=0,0,AL25/(AI25)),3)</f>
        <v>0</v>
      </c>
    </row>
    <row r="26" spans="1:43" ht="15.75">
      <c r="A26" s="286"/>
      <c r="B26" s="286"/>
      <c r="C26" s="286"/>
      <c r="D26" s="286"/>
      <c r="E26" s="370"/>
      <c r="F26" s="338"/>
      <c r="G26" s="370"/>
      <c r="H26" s="338"/>
      <c r="I26" s="370"/>
      <c r="J26" s="338"/>
      <c r="K26" s="592"/>
      <c r="L26" s="338"/>
      <c r="M26" s="370"/>
      <c r="N26" s="338"/>
      <c r="O26" s="370"/>
      <c r="P26" s="338"/>
      <c r="Q26" s="370"/>
      <c r="R26" s="338"/>
      <c r="S26" s="370"/>
      <c r="T26" s="338"/>
      <c r="U26" s="370"/>
      <c r="V26" s="338"/>
      <c r="W26" s="370"/>
      <c r="X26" s="338"/>
      <c r="Y26" s="370"/>
      <c r="Z26" s="338"/>
      <c r="AA26" s="370"/>
      <c r="AB26" s="338"/>
      <c r="AC26" s="338"/>
      <c r="AD26" s="338"/>
      <c r="AE26" s="324"/>
      <c r="AF26" s="370"/>
      <c r="AG26" s="356"/>
      <c r="AH26" s="321"/>
      <c r="AI26" s="370"/>
      <c r="AJ26" s="321"/>
      <c r="AK26" s="895"/>
      <c r="AL26" s="370"/>
      <c r="AM26" s="880"/>
      <c r="AN26" s="524"/>
    </row>
    <row r="27" spans="1:43" ht="15.75">
      <c r="A27" s="286"/>
      <c r="B27" s="284" t="s">
        <v>258</v>
      </c>
      <c r="C27" s="286"/>
      <c r="D27" s="286"/>
      <c r="E27" s="334">
        <f>ROUND(SUM(E17:E25),1)</f>
        <v>306.7</v>
      </c>
      <c r="F27" s="334"/>
      <c r="G27" s="334">
        <f>ROUND(SUM(G17:G25),1)</f>
        <v>0</v>
      </c>
      <c r="H27" s="334"/>
      <c r="I27" s="334">
        <f>ROUND(SUM(I17:I25),1)</f>
        <v>0</v>
      </c>
      <c r="J27" s="334"/>
      <c r="K27" s="334">
        <f>ROUND(SUM(K17:K25),1)</f>
        <v>0</v>
      </c>
      <c r="L27" s="334"/>
      <c r="M27" s="334">
        <f>ROUND(SUM(M17:M25),1)</f>
        <v>0</v>
      </c>
      <c r="N27" s="334"/>
      <c r="O27" s="334">
        <f>ROUND(SUM(O17:O25),1)</f>
        <v>0</v>
      </c>
      <c r="P27" s="334"/>
      <c r="Q27" s="334">
        <f>ROUND(SUM(Q17:Q25),1)</f>
        <v>0</v>
      </c>
      <c r="R27" s="334"/>
      <c r="S27" s="334">
        <f>ROUND(SUM(S17:S25),1)</f>
        <v>0</v>
      </c>
      <c r="T27" s="334"/>
      <c r="U27" s="334">
        <f>ROUND(SUM(U17:U25),1)</f>
        <v>0</v>
      </c>
      <c r="V27" s="334"/>
      <c r="W27" s="334">
        <f>ROUND(SUM(W17:W25),1)</f>
        <v>0</v>
      </c>
      <c r="X27" s="334"/>
      <c r="Y27" s="334">
        <f>ROUND(SUM(Y17:Y25),1)</f>
        <v>0</v>
      </c>
      <c r="Z27" s="334"/>
      <c r="AA27" s="334">
        <f>ROUND(SUM(AA17:AA25),1)</f>
        <v>0</v>
      </c>
      <c r="AB27" s="334"/>
      <c r="AC27" s="2799">
        <f>ROUND(SUM(AC17:AC25),1)</f>
        <v>0</v>
      </c>
      <c r="AD27" s="334"/>
      <c r="AE27" s="336"/>
      <c r="AF27" s="334">
        <f>ROUND(SUM(AF17:AF25),1)</f>
        <v>306.7</v>
      </c>
      <c r="AG27" s="597"/>
      <c r="AH27" s="353"/>
      <c r="AI27" s="334">
        <f>ROUND(SUM(AI17:AI25),1)</f>
        <v>216.1</v>
      </c>
      <c r="AJ27" s="365"/>
      <c r="AK27" s="895"/>
      <c r="AL27" s="351">
        <f>ROUND(AF27-AI27,1)</f>
        <v>90.6</v>
      </c>
      <c r="AM27" s="522"/>
      <c r="AN27" s="2361">
        <f>ROUND((AF27-AI27)/AI27,3)</f>
        <v>0.41899999999999998</v>
      </c>
      <c r="AO27" s="885"/>
      <c r="AQ27" s="523"/>
    </row>
    <row r="28" spans="1:43" ht="15.75">
      <c r="A28" s="286"/>
      <c r="B28" s="286"/>
      <c r="C28" s="286"/>
      <c r="D28" s="286"/>
      <c r="E28" s="370"/>
      <c r="F28" s="338"/>
      <c r="G28" s="370"/>
      <c r="H28" s="338"/>
      <c r="I28" s="370"/>
      <c r="J28" s="338"/>
      <c r="K28" s="370"/>
      <c r="L28" s="338"/>
      <c r="M28" s="370"/>
      <c r="N28" s="338"/>
      <c r="O28" s="370"/>
      <c r="P28" s="338"/>
      <c r="Q28" s="370"/>
      <c r="R28" s="338"/>
      <c r="S28" s="370"/>
      <c r="T28" s="338"/>
      <c r="U28" s="370"/>
      <c r="V28" s="338"/>
      <c r="W28" s="370"/>
      <c r="X28" s="338"/>
      <c r="Y28" s="370"/>
      <c r="Z28" s="338"/>
      <c r="AA28" s="370"/>
      <c r="AB28" s="338"/>
      <c r="AC28" s="527"/>
      <c r="AD28" s="338"/>
      <c r="AE28" s="324"/>
      <c r="AF28" s="370"/>
      <c r="AG28" s="356"/>
      <c r="AH28" s="321"/>
      <c r="AI28" s="370"/>
      <c r="AJ28" s="321"/>
      <c r="AK28" s="895"/>
      <c r="AL28" s="325"/>
      <c r="AM28" s="880"/>
      <c r="AN28" s="892"/>
    </row>
    <row r="29" spans="1:43" ht="15.75">
      <c r="A29" s="286"/>
      <c r="B29" s="284" t="s">
        <v>29</v>
      </c>
      <c r="C29" s="286"/>
      <c r="D29" s="286"/>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527"/>
      <c r="AD29" s="338"/>
      <c r="AE29" s="324"/>
      <c r="AF29" s="338"/>
      <c r="AG29" s="356"/>
      <c r="AH29" s="321"/>
      <c r="AI29" s="338"/>
      <c r="AJ29" s="338"/>
      <c r="AK29" s="895"/>
      <c r="AL29" s="325"/>
      <c r="AM29" s="880"/>
      <c r="AN29" s="892"/>
    </row>
    <row r="30" spans="1:43" ht="15.75">
      <c r="A30" s="286"/>
      <c r="B30" s="286" t="s">
        <v>187</v>
      </c>
      <c r="C30" s="286"/>
      <c r="D30" s="286"/>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527"/>
      <c r="AD30" s="338"/>
      <c r="AE30" s="324"/>
      <c r="AF30" s="354"/>
      <c r="AG30" s="356"/>
      <c r="AH30" s="321"/>
      <c r="AI30" s="338"/>
      <c r="AJ30" s="338"/>
      <c r="AK30" s="895"/>
      <c r="AL30" s="325"/>
      <c r="AM30" s="880"/>
      <c r="AN30" s="892"/>
    </row>
    <row r="31" spans="1:43" ht="15.75">
      <c r="A31" s="286"/>
      <c r="B31" s="286" t="s">
        <v>31</v>
      </c>
      <c r="C31" s="286"/>
      <c r="D31" s="286"/>
      <c r="E31" s="708">
        <v>0.5</v>
      </c>
      <c r="F31" s="338"/>
      <c r="G31" s="708"/>
      <c r="H31" s="338"/>
      <c r="I31" s="708"/>
      <c r="J31" s="338"/>
      <c r="K31" s="708"/>
      <c r="L31" s="338"/>
      <c r="M31" s="708"/>
      <c r="N31" s="338"/>
      <c r="O31" s="708"/>
      <c r="P31" s="338"/>
      <c r="Q31" s="708"/>
      <c r="R31" s="338"/>
      <c r="S31" s="708"/>
      <c r="T31" s="338"/>
      <c r="U31" s="708"/>
      <c r="V31" s="338"/>
      <c r="W31" s="708"/>
      <c r="X31" s="338"/>
      <c r="Y31" s="708"/>
      <c r="Z31" s="338"/>
      <c r="AA31" s="708"/>
      <c r="AB31" s="338"/>
      <c r="AC31" s="527">
        <v>0</v>
      </c>
      <c r="AD31" s="338"/>
      <c r="AE31" s="324"/>
      <c r="AF31" s="3081">
        <f t="shared" ref="AF31:AF40" si="1">ROUND(SUM(E31:AC31),1)</f>
        <v>0.5</v>
      </c>
      <c r="AG31" s="356"/>
      <c r="AH31" s="321"/>
      <c r="AI31" s="338">
        <v>0.1</v>
      </c>
      <c r="AJ31" s="354"/>
      <c r="AK31" s="893"/>
      <c r="AL31" s="354">
        <f t="shared" ref="AL31:AL40" si="2">ROUND(AF31-AI31,1)</f>
        <v>0.4</v>
      </c>
      <c r="AM31" s="894"/>
      <c r="AN31" s="892">
        <f>ROUND((AF31-AI31)/AI31,3)</f>
        <v>4</v>
      </c>
    </row>
    <row r="32" spans="1:43" ht="15.75">
      <c r="A32" s="286"/>
      <c r="B32" s="286" t="s">
        <v>32</v>
      </c>
      <c r="C32" s="286"/>
      <c r="D32" s="286"/>
      <c r="E32" s="705">
        <v>2.2999999999999998</v>
      </c>
      <c r="F32" s="338"/>
      <c r="G32" s="708"/>
      <c r="H32" s="338"/>
      <c r="I32" s="708"/>
      <c r="J32" s="338"/>
      <c r="K32" s="708"/>
      <c r="L32" s="338"/>
      <c r="M32" s="708"/>
      <c r="N32" s="338"/>
      <c r="O32" s="708"/>
      <c r="P32" s="338"/>
      <c r="Q32" s="708"/>
      <c r="R32" s="338"/>
      <c r="S32" s="708"/>
      <c r="T32" s="338"/>
      <c r="U32" s="708"/>
      <c r="V32" s="338"/>
      <c r="W32" s="708"/>
      <c r="X32" s="338"/>
      <c r="Y32" s="708"/>
      <c r="Z32" s="338"/>
      <c r="AA32" s="527"/>
      <c r="AB32" s="338"/>
      <c r="AC32" s="527">
        <v>0</v>
      </c>
      <c r="AD32" s="338"/>
      <c r="AE32" s="324"/>
      <c r="AF32" s="3081">
        <f t="shared" si="1"/>
        <v>2.2999999999999998</v>
      </c>
      <c r="AG32" s="356"/>
      <c r="AH32" s="321"/>
      <c r="AI32" s="338">
        <v>2.4</v>
      </c>
      <c r="AJ32" s="354"/>
      <c r="AK32" s="893"/>
      <c r="AL32" s="354">
        <f t="shared" si="2"/>
        <v>-0.1</v>
      </c>
      <c r="AM32" s="894"/>
      <c r="AN32" s="892">
        <f t="shared" ref="AN32:AN33" si="3">ROUND((AF32-AI32)/AI32,3)</f>
        <v>-4.2000000000000003E-2</v>
      </c>
    </row>
    <row r="33" spans="1:43" ht="15.75">
      <c r="A33" s="286"/>
      <c r="B33" s="286" t="s">
        <v>33</v>
      </c>
      <c r="C33" s="286"/>
      <c r="D33" s="286"/>
      <c r="E33" s="708">
        <v>1.2</v>
      </c>
      <c r="F33" s="338"/>
      <c r="G33" s="708"/>
      <c r="H33" s="338"/>
      <c r="I33" s="708"/>
      <c r="J33" s="338"/>
      <c r="K33" s="708"/>
      <c r="L33" s="338"/>
      <c r="M33" s="708"/>
      <c r="N33" s="338"/>
      <c r="O33" s="708"/>
      <c r="P33" s="338"/>
      <c r="Q33" s="708"/>
      <c r="R33" s="338"/>
      <c r="S33" s="708"/>
      <c r="T33" s="338"/>
      <c r="U33" s="708"/>
      <c r="V33" s="338"/>
      <c r="W33" s="708"/>
      <c r="X33" s="338"/>
      <c r="Y33" s="708"/>
      <c r="Z33" s="338"/>
      <c r="AA33" s="708"/>
      <c r="AB33" s="338"/>
      <c r="AC33" s="527">
        <v>0</v>
      </c>
      <c r="AD33" s="338"/>
      <c r="AE33" s="324"/>
      <c r="AF33" s="3081">
        <f t="shared" si="1"/>
        <v>1.2</v>
      </c>
      <c r="AG33" s="356"/>
      <c r="AH33" s="321"/>
      <c r="AI33" s="338">
        <v>3.5</v>
      </c>
      <c r="AJ33" s="354"/>
      <c r="AK33" s="893"/>
      <c r="AL33" s="354">
        <f t="shared" si="2"/>
        <v>-2.2999999999999998</v>
      </c>
      <c r="AM33" s="894"/>
      <c r="AN33" s="892">
        <f t="shared" si="3"/>
        <v>-0.65700000000000003</v>
      </c>
      <c r="AO33" s="880"/>
    </row>
    <row r="34" spans="1:43" ht="15.75">
      <c r="A34" s="286"/>
      <c r="B34" s="286" t="s">
        <v>34</v>
      </c>
      <c r="C34" s="286"/>
      <c r="D34" s="286"/>
      <c r="E34" s="346"/>
      <c r="F34" s="338"/>
      <c r="G34" s="708"/>
      <c r="H34" s="338"/>
      <c r="I34" s="338"/>
      <c r="J34" s="338"/>
      <c r="K34" s="708"/>
      <c r="L34" s="338"/>
      <c r="M34" s="708"/>
      <c r="N34" s="338"/>
      <c r="O34" s="708"/>
      <c r="P34" s="338"/>
      <c r="Q34" s="708"/>
      <c r="R34" s="338"/>
      <c r="S34" s="708"/>
      <c r="T34" s="338"/>
      <c r="U34" s="708"/>
      <c r="V34" s="338"/>
      <c r="W34" s="708"/>
      <c r="X34" s="338"/>
      <c r="Y34" s="708"/>
      <c r="Z34" s="338"/>
      <c r="AA34" s="708"/>
      <c r="AB34" s="338"/>
      <c r="AC34" s="527"/>
      <c r="AD34" s="338"/>
      <c r="AE34" s="324"/>
      <c r="AF34" s="3081"/>
      <c r="AG34" s="356"/>
      <c r="AH34" s="321"/>
      <c r="AI34" s="338"/>
      <c r="AJ34" s="338"/>
      <c r="AK34" s="895"/>
      <c r="AL34" s="1991"/>
      <c r="AM34" s="894"/>
      <c r="AN34" s="892"/>
      <c r="AO34" s="880"/>
    </row>
    <row r="35" spans="1:43" ht="15.75">
      <c r="A35" s="286"/>
      <c r="B35" s="286" t="s">
        <v>35</v>
      </c>
      <c r="C35" s="284"/>
      <c r="D35" s="286"/>
      <c r="E35" s="346">
        <v>0</v>
      </c>
      <c r="F35" s="338"/>
      <c r="G35" s="346"/>
      <c r="H35" s="338"/>
      <c r="I35" s="346"/>
      <c r="J35" s="338"/>
      <c r="K35" s="346"/>
      <c r="L35" s="338"/>
      <c r="M35" s="346"/>
      <c r="N35" s="338"/>
      <c r="O35" s="346"/>
      <c r="P35" s="338"/>
      <c r="Q35" s="346"/>
      <c r="R35" s="338"/>
      <c r="S35" s="346"/>
      <c r="T35" s="338"/>
      <c r="U35" s="346"/>
      <c r="V35" s="338"/>
      <c r="W35" s="346"/>
      <c r="X35" s="338"/>
      <c r="Y35" s="708"/>
      <c r="Z35" s="338"/>
      <c r="AA35" s="708"/>
      <c r="AB35" s="338"/>
      <c r="AC35" s="527">
        <v>0</v>
      </c>
      <c r="AD35" s="338"/>
      <c r="AE35" s="324"/>
      <c r="AF35" s="3081">
        <f t="shared" si="1"/>
        <v>0</v>
      </c>
      <c r="AG35" s="356"/>
      <c r="AH35" s="321"/>
      <c r="AI35" s="346">
        <v>0</v>
      </c>
      <c r="AJ35" s="338"/>
      <c r="AK35" s="895"/>
      <c r="AL35" s="354">
        <f t="shared" si="2"/>
        <v>0</v>
      </c>
      <c r="AM35" s="880"/>
      <c r="AN35" s="45">
        <f>ROUND(IF(AI35=0,0,AL35/(AI35)),3)</f>
        <v>0</v>
      </c>
      <c r="AO35" s="880"/>
    </row>
    <row r="36" spans="1:43" ht="15.75">
      <c r="A36" s="286"/>
      <c r="B36" s="286" t="s">
        <v>36</v>
      </c>
      <c r="C36" s="286"/>
      <c r="D36" s="286"/>
      <c r="E36" s="705">
        <v>4.9000000000000004</v>
      </c>
      <c r="F36" s="338"/>
      <c r="G36" s="708"/>
      <c r="H36" s="338"/>
      <c r="I36" s="708"/>
      <c r="J36" s="338"/>
      <c r="K36" s="708"/>
      <c r="L36" s="338"/>
      <c r="M36" s="708"/>
      <c r="N36" s="338"/>
      <c r="O36" s="708"/>
      <c r="P36" s="338"/>
      <c r="Q36" s="708"/>
      <c r="R36" s="338"/>
      <c r="S36" s="708"/>
      <c r="T36" s="338"/>
      <c r="U36" s="708"/>
      <c r="V36" s="338"/>
      <c r="W36" s="708"/>
      <c r="X36" s="338"/>
      <c r="Y36" s="708"/>
      <c r="Z36" s="338"/>
      <c r="AA36" s="527"/>
      <c r="AB36" s="906"/>
      <c r="AC36" s="527">
        <v>0</v>
      </c>
      <c r="AD36" s="338"/>
      <c r="AE36" s="324"/>
      <c r="AF36" s="3081">
        <f t="shared" si="1"/>
        <v>4.9000000000000004</v>
      </c>
      <c r="AG36" s="356"/>
      <c r="AH36" s="321"/>
      <c r="AI36" s="338">
        <v>3.7</v>
      </c>
      <c r="AJ36" s="354"/>
      <c r="AK36" s="893"/>
      <c r="AL36" s="354">
        <f t="shared" si="2"/>
        <v>1.2</v>
      </c>
      <c r="AM36" s="894"/>
      <c r="AN36" s="892">
        <f t="shared" ref="AN36:AN40" si="4">ROUND((AF36-AI36)/AI36,3)</f>
        <v>0.32400000000000001</v>
      </c>
    </row>
    <row r="37" spans="1:43" ht="15.75">
      <c r="A37" s="286"/>
      <c r="B37" s="286" t="s">
        <v>37</v>
      </c>
      <c r="C37" s="286"/>
      <c r="D37" s="286"/>
      <c r="E37" s="346">
        <v>0</v>
      </c>
      <c r="F37" s="338"/>
      <c r="G37" s="346"/>
      <c r="H37" s="338"/>
      <c r="I37" s="346"/>
      <c r="J37" s="338"/>
      <c r="K37" s="346"/>
      <c r="L37" s="338"/>
      <c r="M37" s="346"/>
      <c r="N37" s="338"/>
      <c r="O37" s="346"/>
      <c r="P37" s="338"/>
      <c r="Q37" s="346"/>
      <c r="R37" s="338"/>
      <c r="S37" s="346"/>
      <c r="T37" s="338"/>
      <c r="U37" s="346"/>
      <c r="V37" s="338"/>
      <c r="W37" s="346"/>
      <c r="X37" s="338"/>
      <c r="Y37" s="708"/>
      <c r="Z37" s="338"/>
      <c r="AA37" s="708"/>
      <c r="AB37" s="338"/>
      <c r="AC37" s="527">
        <v>0</v>
      </c>
      <c r="AD37" s="338"/>
      <c r="AE37" s="324"/>
      <c r="AF37" s="3081">
        <f t="shared" si="1"/>
        <v>0</v>
      </c>
      <c r="AG37" s="356"/>
      <c r="AH37" s="321"/>
      <c r="AI37" s="346">
        <v>0</v>
      </c>
      <c r="AJ37" s="354"/>
      <c r="AK37" s="893"/>
      <c r="AL37" s="354">
        <f t="shared" si="2"/>
        <v>0</v>
      </c>
      <c r="AM37" s="894"/>
      <c r="AN37" s="45">
        <f t="shared" ref="AN37:AN38" si="5">ROUND(IF(AI37=0,0,AL37/(AI37)),3)</f>
        <v>0</v>
      </c>
      <c r="AO37" s="880"/>
    </row>
    <row r="38" spans="1:43" ht="15.75">
      <c r="A38" s="286"/>
      <c r="B38" s="286" t="s">
        <v>38</v>
      </c>
      <c r="C38" s="286"/>
      <c r="D38" s="286"/>
      <c r="E38" s="346">
        <v>0</v>
      </c>
      <c r="F38" s="338"/>
      <c r="G38" s="708"/>
      <c r="H38" s="338"/>
      <c r="I38" s="346"/>
      <c r="J38" s="338"/>
      <c r="K38" s="708"/>
      <c r="L38" s="338"/>
      <c r="M38" s="708"/>
      <c r="N38" s="338"/>
      <c r="O38" s="708"/>
      <c r="P38" s="338"/>
      <c r="Q38" s="346"/>
      <c r="R38" s="338"/>
      <c r="S38" s="346"/>
      <c r="T38" s="338"/>
      <c r="U38" s="708"/>
      <c r="V38" s="338"/>
      <c r="W38" s="708"/>
      <c r="X38" s="338"/>
      <c r="Y38" s="708"/>
      <c r="Z38" s="338"/>
      <c r="AA38" s="708"/>
      <c r="AB38" s="338"/>
      <c r="AC38" s="527">
        <v>0</v>
      </c>
      <c r="AD38" s="338"/>
      <c r="AE38" s="324"/>
      <c r="AF38" s="3081">
        <f t="shared" si="1"/>
        <v>0</v>
      </c>
      <c r="AG38" s="356"/>
      <c r="AH38" s="321"/>
      <c r="AI38" s="338">
        <v>0</v>
      </c>
      <c r="AJ38" s="338"/>
      <c r="AK38" s="895"/>
      <c r="AL38" s="354">
        <f t="shared" si="2"/>
        <v>0</v>
      </c>
      <c r="AM38" s="894"/>
      <c r="AN38" s="45">
        <f t="shared" si="5"/>
        <v>0</v>
      </c>
      <c r="AO38" s="880"/>
    </row>
    <row r="39" spans="1:43" ht="15.75">
      <c r="A39" s="286"/>
      <c r="B39" s="286" t="s">
        <v>39</v>
      </c>
      <c r="C39" s="284"/>
      <c r="D39" s="286"/>
      <c r="E39" s="338">
        <v>4</v>
      </c>
      <c r="F39" s="338"/>
      <c r="G39" s="708"/>
      <c r="H39" s="338"/>
      <c r="I39" s="708"/>
      <c r="J39" s="338"/>
      <c r="K39" s="708"/>
      <c r="L39" s="338"/>
      <c r="M39" s="708"/>
      <c r="N39" s="338"/>
      <c r="O39" s="708"/>
      <c r="P39" s="338"/>
      <c r="Q39" s="708"/>
      <c r="R39" s="338"/>
      <c r="S39" s="708"/>
      <c r="T39" s="338"/>
      <c r="U39" s="708"/>
      <c r="V39" s="338"/>
      <c r="W39" s="708"/>
      <c r="X39" s="338"/>
      <c r="Y39" s="708"/>
      <c r="Z39" s="338"/>
      <c r="AA39" s="708"/>
      <c r="AB39" s="338"/>
      <c r="AC39" s="527">
        <v>0</v>
      </c>
      <c r="AD39" s="338"/>
      <c r="AE39" s="324"/>
      <c r="AF39" s="3081">
        <f t="shared" si="1"/>
        <v>4</v>
      </c>
      <c r="AG39" s="356"/>
      <c r="AH39" s="321"/>
      <c r="AI39" s="338">
        <v>12.4</v>
      </c>
      <c r="AJ39" s="338"/>
      <c r="AK39" s="895"/>
      <c r="AL39" s="354">
        <f t="shared" si="2"/>
        <v>-8.4</v>
      </c>
      <c r="AM39" s="880"/>
      <c r="AN39" s="892">
        <f t="shared" si="4"/>
        <v>-0.67700000000000005</v>
      </c>
      <c r="AO39" s="880"/>
    </row>
    <row r="40" spans="1:43" ht="15.75">
      <c r="A40" s="286"/>
      <c r="B40" s="286" t="s">
        <v>40</v>
      </c>
      <c r="C40" s="286"/>
      <c r="D40" s="286"/>
      <c r="E40" s="708">
        <v>4.5</v>
      </c>
      <c r="F40" s="338"/>
      <c r="G40" s="361"/>
      <c r="H40" s="338"/>
      <c r="I40" s="675"/>
      <c r="J40" s="338"/>
      <c r="K40" s="708"/>
      <c r="L40" s="338"/>
      <c r="M40" s="708"/>
      <c r="N40" s="338"/>
      <c r="O40" s="708"/>
      <c r="P40" s="338"/>
      <c r="Q40" s="708"/>
      <c r="R40" s="338"/>
      <c r="S40" s="708"/>
      <c r="T40" s="338"/>
      <c r="U40" s="708"/>
      <c r="V40" s="338"/>
      <c r="W40" s="361"/>
      <c r="X40" s="338"/>
      <c r="Y40" s="708"/>
      <c r="Z40" s="338"/>
      <c r="AA40" s="361"/>
      <c r="AB40" s="338"/>
      <c r="AC40" s="527">
        <v>0</v>
      </c>
      <c r="AD40" s="338"/>
      <c r="AE40" s="324"/>
      <c r="AF40" s="3081">
        <f t="shared" si="1"/>
        <v>4.5</v>
      </c>
      <c r="AG40" s="356"/>
      <c r="AH40" s="321"/>
      <c r="AI40" s="338">
        <v>1.5</v>
      </c>
      <c r="AJ40" s="321"/>
      <c r="AK40" s="895"/>
      <c r="AL40" s="354">
        <f t="shared" si="2"/>
        <v>3</v>
      </c>
      <c r="AM40" s="894"/>
      <c r="AN40" s="892">
        <f t="shared" si="4"/>
        <v>2</v>
      </c>
      <c r="AO40" s="880"/>
    </row>
    <row r="41" spans="1:43" ht="15.75">
      <c r="A41" s="286"/>
      <c r="B41" s="284" t="s">
        <v>259</v>
      </c>
      <c r="C41" s="286"/>
      <c r="D41" s="286"/>
      <c r="E41" s="747">
        <f>ROUND(SUM(E31:E40),1)</f>
        <v>17.399999999999999</v>
      </c>
      <c r="F41" s="334"/>
      <c r="G41" s="747">
        <f>ROUND(SUM(G31:G40),1)</f>
        <v>0</v>
      </c>
      <c r="H41" s="334"/>
      <c r="I41" s="747">
        <f>ROUND(SUM(I31:I40),1)</f>
        <v>0</v>
      </c>
      <c r="J41" s="353"/>
      <c r="K41" s="747">
        <f>ROUND(SUM(K31:K40),1)</f>
        <v>0</v>
      </c>
      <c r="L41" s="334"/>
      <c r="M41" s="747">
        <f>ROUND(SUM(M31:M40),1)</f>
        <v>0</v>
      </c>
      <c r="N41" s="353"/>
      <c r="O41" s="747">
        <f>ROUND(SUM(O31:O40),1)</f>
        <v>0</v>
      </c>
      <c r="P41" s="334"/>
      <c r="Q41" s="747">
        <f>ROUND(SUM(Q31:Q40),1)</f>
        <v>0</v>
      </c>
      <c r="R41" s="334"/>
      <c r="S41" s="747">
        <f>ROUND(SUM(S31:S40),1)</f>
        <v>0</v>
      </c>
      <c r="T41" s="334"/>
      <c r="U41" s="747">
        <f>ROUND(SUM(U31:U40),1)</f>
        <v>0</v>
      </c>
      <c r="V41" s="334"/>
      <c r="W41" s="747">
        <f>ROUND(SUM(W31:W40),1)</f>
        <v>0</v>
      </c>
      <c r="X41" s="334"/>
      <c r="Y41" s="747">
        <f>ROUND(SUM(Y31:Y40),1)</f>
        <v>0</v>
      </c>
      <c r="Z41" s="334"/>
      <c r="AA41" s="747">
        <f>ROUND(SUM(AA31:AA40),1)</f>
        <v>0</v>
      </c>
      <c r="AB41" s="334"/>
      <c r="AC41" s="747">
        <f>ROUND(SUM(AC31:AC40),1)</f>
        <v>0</v>
      </c>
      <c r="AD41" s="334"/>
      <c r="AE41" s="336"/>
      <c r="AF41" s="747">
        <f>ROUND(SUM(AF31:AF40),1)</f>
        <v>17.399999999999999</v>
      </c>
      <c r="AG41" s="597"/>
      <c r="AH41" s="353"/>
      <c r="AI41" s="747">
        <f>ROUND(SUM(AI31:AI40),1)</f>
        <v>23.6</v>
      </c>
      <c r="AJ41" s="353"/>
      <c r="AK41" s="895"/>
      <c r="AL41" s="747">
        <f>ROUND(SUM(AL31:AL40),1)</f>
        <v>-6.2</v>
      </c>
      <c r="AM41" s="903"/>
      <c r="AN41" s="3084">
        <f>ROUND((AF41-AI41)/AI41,3)</f>
        <v>-0.26300000000000001</v>
      </c>
      <c r="AQ41" s="523"/>
    </row>
    <row r="42" spans="1:43" ht="15.75">
      <c r="A42" s="286"/>
      <c r="B42" s="286" t="s">
        <v>260</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527"/>
      <c r="AD42" s="338"/>
      <c r="AE42" s="324"/>
      <c r="AF42" s="338"/>
      <c r="AG42" s="356"/>
      <c r="AH42" s="321"/>
      <c r="AI42" s="338"/>
      <c r="AJ42" s="338"/>
      <c r="AK42" s="895"/>
      <c r="AL42" s="325"/>
      <c r="AM42" s="880"/>
      <c r="AN42" s="892"/>
    </row>
    <row r="43" spans="1:43" ht="15.75">
      <c r="A43" s="286"/>
      <c r="B43" s="286" t="s">
        <v>261</v>
      </c>
      <c r="C43" s="286"/>
      <c r="D43" s="286"/>
      <c r="E43" s="527">
        <v>0</v>
      </c>
      <c r="F43" s="338"/>
      <c r="G43" s="527"/>
      <c r="H43" s="338"/>
      <c r="I43" s="527"/>
      <c r="J43" s="338"/>
      <c r="K43" s="527"/>
      <c r="L43" s="338"/>
      <c r="M43" s="527"/>
      <c r="N43" s="338"/>
      <c r="O43" s="527"/>
      <c r="P43" s="338"/>
      <c r="Q43" s="527"/>
      <c r="R43" s="338"/>
      <c r="S43" s="527"/>
      <c r="T43" s="338"/>
      <c r="U43" s="527"/>
      <c r="V43" s="338"/>
      <c r="W43" s="527"/>
      <c r="X43" s="338"/>
      <c r="Y43" s="527"/>
      <c r="Z43" s="338"/>
      <c r="AA43" s="527"/>
      <c r="AB43" s="338"/>
      <c r="AC43" s="527">
        <v>0</v>
      </c>
      <c r="AD43" s="338"/>
      <c r="AE43" s="324"/>
      <c r="AF43" s="354">
        <f t="shared" ref="AF43:AF46" si="6">ROUND(SUM(E43:AC43),1)</f>
        <v>0</v>
      </c>
      <c r="AG43" s="356"/>
      <c r="AH43" s="321"/>
      <c r="AI43" s="527">
        <v>0</v>
      </c>
      <c r="AJ43" s="346"/>
      <c r="AK43" s="905"/>
      <c r="AL43" s="354">
        <f t="shared" ref="AL43:AL46" si="7">ROUND(AF43-AI43,1)</f>
        <v>0</v>
      </c>
      <c r="AM43" s="880"/>
      <c r="AN43" s="45">
        <f t="shared" ref="AN43:AN45" si="8">ROUND(IF(AI43=0,0,AL43/(AI43)),3)</f>
        <v>0</v>
      </c>
    </row>
    <row r="44" spans="1:43" ht="15.75">
      <c r="A44" s="286"/>
      <c r="B44" s="286" t="s">
        <v>262</v>
      </c>
      <c r="C44" s="286"/>
      <c r="D44" s="286"/>
      <c r="E44" s="527">
        <v>0</v>
      </c>
      <c r="F44" s="338"/>
      <c r="G44" s="527"/>
      <c r="H44" s="338"/>
      <c r="I44" s="527"/>
      <c r="J44" s="338"/>
      <c r="K44" s="527"/>
      <c r="L44" s="338"/>
      <c r="M44" s="527"/>
      <c r="N44" s="338"/>
      <c r="O44" s="527"/>
      <c r="P44" s="338"/>
      <c r="Q44" s="527"/>
      <c r="R44" s="338"/>
      <c r="S44" s="527"/>
      <c r="T44" s="338"/>
      <c r="U44" s="527"/>
      <c r="V44" s="338"/>
      <c r="W44" s="527"/>
      <c r="X44" s="338"/>
      <c r="Y44" s="527"/>
      <c r="Z44" s="338"/>
      <c r="AA44" s="527"/>
      <c r="AB44" s="338"/>
      <c r="AC44" s="527">
        <v>0</v>
      </c>
      <c r="AD44" s="338"/>
      <c r="AE44" s="324"/>
      <c r="AF44" s="354">
        <f t="shared" si="6"/>
        <v>0</v>
      </c>
      <c r="AG44" s="356"/>
      <c r="AH44" s="321"/>
      <c r="AI44" s="527">
        <v>0</v>
      </c>
      <c r="AJ44" s="346"/>
      <c r="AK44" s="905"/>
      <c r="AL44" s="354">
        <f t="shared" si="7"/>
        <v>0</v>
      </c>
      <c r="AM44" s="880"/>
      <c r="AN44" s="45">
        <f t="shared" si="8"/>
        <v>0</v>
      </c>
    </row>
    <row r="45" spans="1:43" ht="15.75">
      <c r="A45" s="286"/>
      <c r="B45" s="286" t="s">
        <v>263</v>
      </c>
      <c r="C45" s="286"/>
      <c r="D45" s="286"/>
      <c r="E45" s="527">
        <v>0</v>
      </c>
      <c r="F45" s="338"/>
      <c r="G45" s="527"/>
      <c r="H45" s="338"/>
      <c r="I45" s="527"/>
      <c r="J45" s="338"/>
      <c r="K45" s="527"/>
      <c r="L45" s="338"/>
      <c r="M45" s="527"/>
      <c r="N45" s="338"/>
      <c r="O45" s="527"/>
      <c r="P45" s="338"/>
      <c r="Q45" s="527"/>
      <c r="R45" s="338"/>
      <c r="S45" s="527"/>
      <c r="T45" s="338"/>
      <c r="U45" s="527"/>
      <c r="V45" s="338"/>
      <c r="W45" s="527"/>
      <c r="X45" s="338"/>
      <c r="Y45" s="527"/>
      <c r="Z45" s="906"/>
      <c r="AA45" s="527"/>
      <c r="AB45" s="338"/>
      <c r="AC45" s="527">
        <v>0</v>
      </c>
      <c r="AD45" s="906"/>
      <c r="AE45" s="907"/>
      <c r="AF45" s="354">
        <f t="shared" si="6"/>
        <v>0</v>
      </c>
      <c r="AG45" s="356"/>
      <c r="AH45" s="321"/>
      <c r="AI45" s="527">
        <v>0</v>
      </c>
      <c r="AJ45" s="346"/>
      <c r="AK45" s="905"/>
      <c r="AL45" s="354">
        <f t="shared" si="7"/>
        <v>0</v>
      </c>
      <c r="AM45" s="880"/>
      <c r="AN45" s="45">
        <f t="shared" si="8"/>
        <v>0</v>
      </c>
    </row>
    <row r="46" spans="1:43" ht="15.75">
      <c r="A46" s="286"/>
      <c r="B46" s="318" t="s">
        <v>214</v>
      </c>
      <c r="C46" s="286"/>
      <c r="D46" s="286"/>
      <c r="E46" s="354">
        <v>229.5</v>
      </c>
      <c r="F46" s="338"/>
      <c r="G46" s="675"/>
      <c r="H46" s="338"/>
      <c r="I46" s="675"/>
      <c r="J46" s="338"/>
      <c r="K46" s="361"/>
      <c r="L46" s="338"/>
      <c r="M46" s="361"/>
      <c r="N46" s="338"/>
      <c r="O46" s="361"/>
      <c r="P46" s="338"/>
      <c r="Q46" s="361"/>
      <c r="R46" s="338"/>
      <c r="S46" s="361"/>
      <c r="T46" s="338"/>
      <c r="U46" s="361"/>
      <c r="V46" s="338"/>
      <c r="W46" s="361"/>
      <c r="X46" s="338"/>
      <c r="Y46" s="527"/>
      <c r="Z46" s="338"/>
      <c r="AA46" s="361"/>
      <c r="AB46" s="338"/>
      <c r="AC46" s="527">
        <v>0</v>
      </c>
      <c r="AD46" s="338"/>
      <c r="AE46" s="324"/>
      <c r="AF46" s="354">
        <f t="shared" si="6"/>
        <v>229.5</v>
      </c>
      <c r="AG46" s="356"/>
      <c r="AH46" s="321"/>
      <c r="AI46" s="712">
        <v>269.7</v>
      </c>
      <c r="AJ46" s="355"/>
      <c r="AK46" s="893"/>
      <c r="AL46" s="3082">
        <f t="shared" si="7"/>
        <v>-40.200000000000003</v>
      </c>
      <c r="AM46" s="880"/>
      <c r="AN46" s="2361">
        <f>ROUND((AF46-AI46)/AI46,3)</f>
        <v>-0.14899999999999999</v>
      </c>
    </row>
    <row r="47" spans="1:43" ht="15.75">
      <c r="A47" s="286"/>
      <c r="B47" s="286"/>
      <c r="C47" s="286"/>
      <c r="D47" s="286"/>
      <c r="E47" s="370"/>
      <c r="F47" s="338"/>
      <c r="G47" s="370"/>
      <c r="H47" s="338"/>
      <c r="I47" s="370"/>
      <c r="J47" s="338"/>
      <c r="K47" s="370"/>
      <c r="L47" s="338"/>
      <c r="M47" s="370"/>
      <c r="N47" s="338"/>
      <c r="O47" s="370"/>
      <c r="P47" s="338"/>
      <c r="Q47" s="370"/>
      <c r="R47" s="338"/>
      <c r="S47" s="370"/>
      <c r="T47" s="338"/>
      <c r="U47" s="370"/>
      <c r="V47" s="338"/>
      <c r="W47" s="370"/>
      <c r="X47" s="338"/>
      <c r="Y47" s="370"/>
      <c r="Z47" s="338"/>
      <c r="AA47" s="370"/>
      <c r="AB47" s="338"/>
      <c r="AC47" s="928"/>
      <c r="AD47" s="338"/>
      <c r="AE47" s="324"/>
      <c r="AF47" s="370"/>
      <c r="AG47" s="356"/>
      <c r="AH47" s="321"/>
      <c r="AI47" s="325"/>
      <c r="AJ47" s="325"/>
      <c r="AK47" s="908"/>
      <c r="AL47" s="325"/>
      <c r="AM47" s="880"/>
      <c r="AN47" s="892"/>
    </row>
    <row r="48" spans="1:43" ht="15.75">
      <c r="A48" s="286"/>
      <c r="B48" s="284" t="s">
        <v>264</v>
      </c>
      <c r="C48" s="286"/>
      <c r="D48" s="286"/>
      <c r="E48" s="334">
        <f>ROUND(SUM(E41:E46),1)</f>
        <v>246.9</v>
      </c>
      <c r="F48" s="334"/>
      <c r="G48" s="334">
        <f>ROUND(SUM(G41:G46),1)</f>
        <v>0</v>
      </c>
      <c r="H48" s="334"/>
      <c r="I48" s="334">
        <f>ROUND(SUM(I41:I46),1)</f>
        <v>0</v>
      </c>
      <c r="J48" s="334"/>
      <c r="K48" s="334">
        <f>ROUND(SUM(K41:K46),1)</f>
        <v>0</v>
      </c>
      <c r="L48" s="334"/>
      <c r="M48" s="334">
        <f>ROUND(SUM(M41:M46),1)</f>
        <v>0</v>
      </c>
      <c r="N48" s="334"/>
      <c r="O48" s="334">
        <f>ROUND(SUM(O41:O46),1)</f>
        <v>0</v>
      </c>
      <c r="P48" s="334"/>
      <c r="Q48" s="334">
        <f>ROUND(SUM(Q41:Q46),1)</f>
        <v>0</v>
      </c>
      <c r="R48" s="334"/>
      <c r="S48" s="334">
        <f>ROUND(SUM(S41:S46),1)</f>
        <v>0</v>
      </c>
      <c r="T48" s="334"/>
      <c r="U48" s="334">
        <f>ROUND(SUM(U41:U46),1)</f>
        <v>0</v>
      </c>
      <c r="V48" s="334"/>
      <c r="W48" s="334">
        <f>ROUND(SUM(W41:W46),1)</f>
        <v>0</v>
      </c>
      <c r="X48" s="334"/>
      <c r="Y48" s="334">
        <f>ROUND(SUM(Y41:Y46),1)</f>
        <v>0</v>
      </c>
      <c r="Z48" s="334"/>
      <c r="AA48" s="334">
        <f>ROUND(SUM(AA41:AA46),1)</f>
        <v>0</v>
      </c>
      <c r="AB48" s="363"/>
      <c r="AC48" s="2799">
        <f>ROUND(SUM(AC41:AC46),1)</f>
        <v>0</v>
      </c>
      <c r="AD48" s="334"/>
      <c r="AE48" s="336"/>
      <c r="AF48" s="334">
        <f>ROUND(SUM(AF41:AF46),1)</f>
        <v>246.9</v>
      </c>
      <c r="AG48" s="597"/>
      <c r="AH48" s="353"/>
      <c r="AI48" s="334">
        <f>ROUND(SUM(AI41:AI46),1)</f>
        <v>293.3</v>
      </c>
      <c r="AJ48" s="353"/>
      <c r="AK48" s="895"/>
      <c r="AL48" s="351">
        <f>ROUND(AF48-AI48,1)</f>
        <v>-46.4</v>
      </c>
      <c r="AM48" s="903"/>
      <c r="AN48" s="2361">
        <f>ROUND((AF48-AI48)/AI48,3)</f>
        <v>-0.158</v>
      </c>
      <c r="AO48" s="885"/>
      <c r="AP48" s="885"/>
      <c r="AQ48" s="885"/>
    </row>
    <row r="49" spans="1:43"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38"/>
      <c r="AD49" s="338"/>
      <c r="AE49" s="324"/>
      <c r="AF49" s="370"/>
      <c r="AG49" s="356"/>
      <c r="AH49" s="321"/>
      <c r="AI49" s="370"/>
      <c r="AJ49" s="321"/>
      <c r="AK49" s="895"/>
      <c r="AL49" s="325"/>
      <c r="AM49" s="880"/>
      <c r="AN49" s="892"/>
    </row>
    <row r="50" spans="1:43" ht="15.75">
      <c r="A50" s="286"/>
      <c r="B50" s="284" t="s">
        <v>265</v>
      </c>
      <c r="C50" s="286"/>
      <c r="D50" s="286"/>
      <c r="E50" s="338"/>
      <c r="F50" s="338"/>
      <c r="G50" s="338"/>
      <c r="H50" s="338"/>
      <c r="I50" s="338"/>
      <c r="J50" s="338"/>
      <c r="K50" s="338"/>
      <c r="L50" s="338"/>
      <c r="M50" s="338"/>
      <c r="N50" s="338"/>
      <c r="O50" s="338"/>
      <c r="P50" s="338"/>
      <c r="Q50" s="338"/>
      <c r="R50" s="338"/>
      <c r="S50" s="338"/>
      <c r="T50" s="338"/>
      <c r="U50" s="527"/>
      <c r="V50" s="338"/>
      <c r="W50" s="338"/>
      <c r="X50" s="338"/>
      <c r="Y50" s="338"/>
      <c r="Z50" s="338"/>
      <c r="AA50" s="338"/>
      <c r="AB50" s="338"/>
      <c r="AC50" s="338"/>
      <c r="AD50" s="338"/>
      <c r="AE50" s="324"/>
      <c r="AF50" s="325"/>
      <c r="AG50" s="356"/>
      <c r="AH50" s="321"/>
      <c r="AI50" s="325"/>
      <c r="AJ50" s="325"/>
      <c r="AK50" s="908"/>
      <c r="AL50" s="325"/>
      <c r="AM50" s="880"/>
      <c r="AN50" s="892"/>
    </row>
    <row r="51" spans="1:43" ht="15.75">
      <c r="A51" s="286"/>
      <c r="B51" s="284" t="s">
        <v>266</v>
      </c>
      <c r="C51" s="286"/>
      <c r="D51" s="286"/>
      <c r="E51" s="334">
        <f>ROUND(SUM(E27-E48),1)</f>
        <v>59.8</v>
      </c>
      <c r="F51" s="334"/>
      <c r="G51" s="334">
        <f>ROUND(SUM(G27-G48),1)</f>
        <v>0</v>
      </c>
      <c r="H51" s="334"/>
      <c r="I51" s="334">
        <f>ROUND(SUM(I27-I48),1)</f>
        <v>0</v>
      </c>
      <c r="J51" s="334"/>
      <c r="K51" s="334">
        <f>ROUND(SUM(K27-K48),1)</f>
        <v>0</v>
      </c>
      <c r="L51" s="334"/>
      <c r="M51" s="334">
        <f>ROUND(SUM(M27-M48),1)</f>
        <v>0</v>
      </c>
      <c r="N51" s="334"/>
      <c r="O51" s="334">
        <f>ROUND(SUM(O27-O48),1)</f>
        <v>0</v>
      </c>
      <c r="P51" s="334"/>
      <c r="Q51" s="334">
        <f>ROUND(SUM(Q27-Q48),1)</f>
        <v>0</v>
      </c>
      <c r="R51" s="334"/>
      <c r="S51" s="334">
        <f>ROUND(SUM(S27-S48),1)</f>
        <v>0</v>
      </c>
      <c r="T51" s="334"/>
      <c r="U51" s="334">
        <f>ROUND(SUM(U27-U48),1)</f>
        <v>0</v>
      </c>
      <c r="V51" s="334"/>
      <c r="W51" s="334">
        <f>ROUND(SUM(W27-W48),1)</f>
        <v>0</v>
      </c>
      <c r="X51" s="334"/>
      <c r="Y51" s="334">
        <f>ROUND(SUM(Y27-Y48),1)</f>
        <v>0</v>
      </c>
      <c r="Z51" s="334"/>
      <c r="AA51" s="334">
        <f>ROUND(SUM(AA27-AA48),1)</f>
        <v>0</v>
      </c>
      <c r="AB51" s="334"/>
      <c r="AC51" s="2799">
        <f>ROUND(SUM(AC27-AC48),1)</f>
        <v>0</v>
      </c>
      <c r="AD51" s="334"/>
      <c r="AE51" s="336"/>
      <c r="AF51" s="334">
        <f>ROUND(SUM(AF27-AF48),1)</f>
        <v>59.8</v>
      </c>
      <c r="AG51" s="597"/>
      <c r="AH51" s="353"/>
      <c r="AI51" s="334">
        <f>ROUND(SUM(AI27-AI48),1)</f>
        <v>-77.2</v>
      </c>
      <c r="AJ51" s="353"/>
      <c r="AK51" s="895"/>
      <c r="AL51" s="351">
        <f>ROUND(AF51-AI51,1)</f>
        <v>137</v>
      </c>
      <c r="AM51" s="903"/>
      <c r="AN51" s="2361">
        <f>ROUND((AF51-AI51)/AI51,3)</f>
        <v>-1.7749999999999999</v>
      </c>
      <c r="AO51" s="885"/>
      <c r="AP51" s="900"/>
    </row>
    <row r="52" spans="1:43" ht="15.75">
      <c r="A52" s="286"/>
      <c r="B52" s="286"/>
      <c r="C52" s="286"/>
      <c r="D52" s="286"/>
      <c r="E52" s="370"/>
      <c r="F52" s="338"/>
      <c r="G52" s="370"/>
      <c r="H52" s="338"/>
      <c r="I52" s="370"/>
      <c r="J52" s="338"/>
      <c r="K52" s="370"/>
      <c r="L52" s="338"/>
      <c r="M52" s="370"/>
      <c r="N52" s="338"/>
      <c r="O52" s="370"/>
      <c r="P52" s="338"/>
      <c r="Q52" s="370"/>
      <c r="R52" s="338"/>
      <c r="S52" s="370"/>
      <c r="T52" s="338"/>
      <c r="U52" s="370"/>
      <c r="V52" s="338"/>
      <c r="W52" s="370"/>
      <c r="X52" s="338"/>
      <c r="Y52" s="370"/>
      <c r="Z52" s="338"/>
      <c r="AA52" s="370"/>
      <c r="AB52" s="338"/>
      <c r="AC52" s="338"/>
      <c r="AD52" s="338"/>
      <c r="AE52" s="324"/>
      <c r="AF52" s="370"/>
      <c r="AG52" s="356"/>
      <c r="AH52" s="321"/>
      <c r="AI52" s="370"/>
      <c r="AJ52" s="321"/>
      <c r="AK52" s="895"/>
      <c r="AL52" s="325"/>
      <c r="AM52" s="880"/>
      <c r="AN52" s="892"/>
    </row>
    <row r="53" spans="1:43" ht="15.75">
      <c r="A53" s="286"/>
      <c r="B53" s="284" t="s">
        <v>267</v>
      </c>
      <c r="C53" s="286"/>
      <c r="D53" s="286"/>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338"/>
      <c r="AG53" s="356"/>
      <c r="AH53" s="321"/>
      <c r="AI53" s="346"/>
      <c r="AJ53" s="346"/>
      <c r="AK53" s="905"/>
      <c r="AL53" s="325"/>
      <c r="AM53" s="880"/>
      <c r="AN53" s="892"/>
    </row>
    <row r="54" spans="1:43" ht="15.75">
      <c r="A54" s="286"/>
      <c r="B54" s="286" t="s">
        <v>268</v>
      </c>
      <c r="C54" s="286"/>
      <c r="D54" s="286"/>
      <c r="E54" s="527">
        <v>0</v>
      </c>
      <c r="F54" s="338"/>
      <c r="G54" s="527"/>
      <c r="H54" s="338"/>
      <c r="I54" s="527"/>
      <c r="J54" s="338"/>
      <c r="K54" s="527"/>
      <c r="L54" s="338"/>
      <c r="M54" s="527"/>
      <c r="N54" s="527"/>
      <c r="O54" s="527"/>
      <c r="P54" s="338"/>
      <c r="Q54" s="527"/>
      <c r="R54" s="338"/>
      <c r="S54" s="527"/>
      <c r="T54" s="338"/>
      <c r="U54" s="527"/>
      <c r="V54" s="338"/>
      <c r="W54" s="527"/>
      <c r="X54" s="338"/>
      <c r="Y54" s="527"/>
      <c r="Z54" s="338"/>
      <c r="AA54" s="705"/>
      <c r="AB54" s="321"/>
      <c r="AC54" s="527">
        <v>0</v>
      </c>
      <c r="AD54" s="338"/>
      <c r="AE54" s="324"/>
      <c r="AF54" s="354">
        <f t="shared" ref="AF54:AF56" si="9">ROUND(SUM(E54:AC54),1)</f>
        <v>0</v>
      </c>
      <c r="AG54" s="356"/>
      <c r="AH54" s="321"/>
      <c r="AI54" s="346">
        <v>0</v>
      </c>
      <c r="AJ54" s="346"/>
      <c r="AK54" s="905"/>
      <c r="AL54" s="354">
        <f t="shared" ref="AL54:AL55" si="10">ROUND(AF54-AI54,1)</f>
        <v>0</v>
      </c>
      <c r="AM54" s="894"/>
      <c r="AN54" s="45">
        <f>ROUND(IF(AI54=0,0,AL54/(AI54)),3)</f>
        <v>0</v>
      </c>
    </row>
    <row r="55" spans="1:43" ht="15.75">
      <c r="A55" s="286"/>
      <c r="B55" s="318" t="s">
        <v>215</v>
      </c>
      <c r="C55" s="286"/>
      <c r="D55" s="286"/>
      <c r="E55" s="708">
        <v>35.4</v>
      </c>
      <c r="F55" s="338"/>
      <c r="G55" s="708"/>
      <c r="H55" s="338"/>
      <c r="I55" s="708"/>
      <c r="J55" s="338"/>
      <c r="K55" s="708"/>
      <c r="L55" s="338"/>
      <c r="M55" s="708"/>
      <c r="N55" s="338"/>
      <c r="O55" s="708"/>
      <c r="P55" s="338"/>
      <c r="Q55" s="708"/>
      <c r="R55" s="338"/>
      <c r="S55" s="708"/>
      <c r="T55" s="338"/>
      <c r="U55" s="708"/>
      <c r="V55" s="338"/>
      <c r="W55" s="708"/>
      <c r="X55" s="338"/>
      <c r="Y55" s="527"/>
      <c r="Z55" s="338"/>
      <c r="AA55" s="708"/>
      <c r="AB55" s="321"/>
      <c r="AC55" s="527">
        <v>0</v>
      </c>
      <c r="AD55" s="338"/>
      <c r="AE55" s="324"/>
      <c r="AF55" s="354">
        <f t="shared" si="9"/>
        <v>35.4</v>
      </c>
      <c r="AG55" s="356"/>
      <c r="AH55" s="321"/>
      <c r="AI55" s="338">
        <v>66.7</v>
      </c>
      <c r="AJ55" s="354"/>
      <c r="AK55" s="893"/>
      <c r="AL55" s="354">
        <f t="shared" si="10"/>
        <v>-31.3</v>
      </c>
      <c r="AM55" s="880"/>
      <c r="AN55" s="892">
        <f t="shared" ref="AN55" si="11">ROUND((AF55-AI55)/AI55,3)</f>
        <v>-0.46899999999999997</v>
      </c>
      <c r="AO55" s="880"/>
    </row>
    <row r="56" spans="1:43" ht="15.75">
      <c r="A56" s="286"/>
      <c r="B56" s="318" t="s">
        <v>269</v>
      </c>
      <c r="C56" s="286"/>
      <c r="D56" s="286"/>
      <c r="E56" s="708">
        <v>-78.2</v>
      </c>
      <c r="F56" s="338"/>
      <c r="G56" s="338"/>
      <c r="H56" s="338"/>
      <c r="I56" s="708"/>
      <c r="J56" s="338"/>
      <c r="K56" s="708"/>
      <c r="L56" s="338"/>
      <c r="M56" s="708"/>
      <c r="N56" s="338"/>
      <c r="O56" s="708"/>
      <c r="P56" s="338"/>
      <c r="Q56" s="708"/>
      <c r="R56" s="338"/>
      <c r="S56" s="708"/>
      <c r="T56" s="338"/>
      <c r="U56" s="708"/>
      <c r="V56" s="338"/>
      <c r="W56" s="708"/>
      <c r="X56" s="338"/>
      <c r="Y56" s="527"/>
      <c r="Z56" s="338"/>
      <c r="AA56" s="708"/>
      <c r="AB56" s="338"/>
      <c r="AC56" s="527">
        <v>0</v>
      </c>
      <c r="AD56" s="338"/>
      <c r="AE56" s="324"/>
      <c r="AF56" s="354">
        <f t="shared" si="9"/>
        <v>-78.2</v>
      </c>
      <c r="AG56" s="356"/>
      <c r="AH56" s="321"/>
      <c r="AI56" s="675">
        <v>-94.6</v>
      </c>
      <c r="AJ56" s="321"/>
      <c r="AK56" s="895"/>
      <c r="AL56" s="3082">
        <f>ROUND(AF56-AI56,1)</f>
        <v>16.399999999999999</v>
      </c>
      <c r="AM56" s="880"/>
      <c r="AN56" s="2361">
        <f>ROUND((AF56-AI56)/AI56,3)</f>
        <v>-0.17299999999999999</v>
      </c>
      <c r="AO56" s="880"/>
    </row>
    <row r="57" spans="1:43" ht="15.75">
      <c r="A57" s="286"/>
      <c r="B57" s="286"/>
      <c r="C57" s="286"/>
      <c r="D57" s="286"/>
      <c r="E57" s="370"/>
      <c r="F57" s="338"/>
      <c r="G57" s="370"/>
      <c r="H57" s="338"/>
      <c r="I57" s="370"/>
      <c r="J57" s="338"/>
      <c r="K57" s="370"/>
      <c r="L57" s="338"/>
      <c r="M57" s="370"/>
      <c r="N57" s="338"/>
      <c r="O57" s="370"/>
      <c r="P57" s="338"/>
      <c r="Q57" s="370"/>
      <c r="R57" s="338"/>
      <c r="S57" s="370"/>
      <c r="T57" s="338"/>
      <c r="U57" s="370"/>
      <c r="V57" s="338"/>
      <c r="W57" s="370"/>
      <c r="X57" s="338"/>
      <c r="Y57" s="370"/>
      <c r="Z57" s="338"/>
      <c r="AA57" s="370"/>
      <c r="AB57" s="919"/>
      <c r="AC57" s="370"/>
      <c r="AD57" s="338"/>
      <c r="AE57" s="324"/>
      <c r="AF57" s="370"/>
      <c r="AG57" s="356"/>
      <c r="AH57" s="321"/>
      <c r="AI57" s="325"/>
      <c r="AJ57" s="325"/>
      <c r="AK57" s="908"/>
      <c r="AL57" s="325"/>
      <c r="AM57" s="880"/>
      <c r="AN57" s="892"/>
    </row>
    <row r="58" spans="1:43" ht="15.75">
      <c r="A58" s="286"/>
      <c r="B58" s="284" t="s">
        <v>270</v>
      </c>
      <c r="C58" s="286"/>
      <c r="D58" s="286"/>
      <c r="E58" s="334">
        <f>ROUND(SUM(E54:E56),1)</f>
        <v>-42.8</v>
      </c>
      <c r="F58" s="334"/>
      <c r="G58" s="334">
        <f>ROUND(SUM(G54:G56),1)</f>
        <v>0</v>
      </c>
      <c r="H58" s="334"/>
      <c r="I58" s="334">
        <f>ROUND(SUM(I54:I56),1)</f>
        <v>0</v>
      </c>
      <c r="J58" s="334"/>
      <c r="K58" s="334">
        <f>ROUND(SUM(K54:K56),1)</f>
        <v>0</v>
      </c>
      <c r="L58" s="334"/>
      <c r="M58" s="334">
        <f>ROUND(SUM(M54:M56),1)</f>
        <v>0</v>
      </c>
      <c r="N58" s="334"/>
      <c r="O58" s="334">
        <f>ROUND(SUM(O54:O56),1)</f>
        <v>0</v>
      </c>
      <c r="P58" s="334"/>
      <c r="Q58" s="334">
        <f>ROUND(SUM(Q54:Q56),1)</f>
        <v>0</v>
      </c>
      <c r="R58" s="334"/>
      <c r="S58" s="334">
        <f>ROUND(SUM(S54:S56),1)</f>
        <v>0</v>
      </c>
      <c r="T58" s="334"/>
      <c r="U58" s="334">
        <f>ROUND(SUM(U54:U56),1)</f>
        <v>0</v>
      </c>
      <c r="V58" s="334"/>
      <c r="W58" s="334">
        <f>ROUND(SUM(W54:W56),1)</f>
        <v>0</v>
      </c>
      <c r="X58" s="334"/>
      <c r="Y58" s="334">
        <f>ROUND(SUM(Y54:Y56),1)</f>
        <v>0</v>
      </c>
      <c r="Z58" s="334"/>
      <c r="AA58" s="334">
        <f>ROUND(SUM(AA54:AA56),1)</f>
        <v>0</v>
      </c>
      <c r="AB58" s="929"/>
      <c r="AC58" s="334">
        <f>ROUND(SUM(AC54:AC56),1)</f>
        <v>0</v>
      </c>
      <c r="AD58" s="334"/>
      <c r="AE58" s="336"/>
      <c r="AF58" s="334">
        <f>ROUND(SUM(AF54:AF56),1)</f>
        <v>-42.8</v>
      </c>
      <c r="AG58" s="597"/>
      <c r="AH58" s="353"/>
      <c r="AI58" s="353">
        <f>ROUND(SUM(AI54:AI56),1)</f>
        <v>-27.9</v>
      </c>
      <c r="AJ58" s="353"/>
      <c r="AK58" s="895"/>
      <c r="AL58" s="351">
        <f>ROUND(AF58-AI58,1)</f>
        <v>-14.9</v>
      </c>
      <c r="AM58" s="903"/>
      <c r="AN58" s="3083">
        <f>ROUND((AF58-AI58)/AI58,3)</f>
        <v>0.53400000000000003</v>
      </c>
      <c r="AO58" s="885"/>
      <c r="AP58" s="885"/>
      <c r="AQ58" s="900"/>
    </row>
    <row r="59" spans="1:43"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919"/>
      <c r="AC59" s="370"/>
      <c r="AD59" s="338"/>
      <c r="AE59" s="324"/>
      <c r="AF59" s="370"/>
      <c r="AG59" s="356"/>
      <c r="AH59" s="321"/>
      <c r="AI59" s="370"/>
      <c r="AJ59" s="321"/>
      <c r="AK59" s="895"/>
      <c r="AL59" s="325"/>
      <c r="AM59" s="880"/>
      <c r="AN59" s="892"/>
      <c r="AQ59" s="523"/>
    </row>
    <row r="60" spans="1:43" ht="15.75">
      <c r="A60" s="286"/>
      <c r="B60" s="286"/>
      <c r="C60" s="286"/>
      <c r="D60" s="286"/>
      <c r="E60" s="338" t="s">
        <v>21</v>
      </c>
      <c r="F60" s="338" t="s">
        <v>21</v>
      </c>
      <c r="G60" s="338" t="s">
        <v>21</v>
      </c>
      <c r="H60" s="338"/>
      <c r="I60" s="338" t="s">
        <v>21</v>
      </c>
      <c r="J60" s="338"/>
      <c r="K60" s="338" t="s">
        <v>21</v>
      </c>
      <c r="L60" s="338"/>
      <c r="M60" s="338" t="s">
        <v>21</v>
      </c>
      <c r="N60" s="338"/>
      <c r="O60" s="338" t="s">
        <v>21</v>
      </c>
      <c r="P60" s="338"/>
      <c r="Q60" s="338" t="s">
        <v>21</v>
      </c>
      <c r="R60" s="338"/>
      <c r="S60" s="338" t="s">
        <v>21</v>
      </c>
      <c r="T60" s="338"/>
      <c r="U60" s="338" t="s">
        <v>21</v>
      </c>
      <c r="V60" s="338"/>
      <c r="W60" s="338" t="s">
        <v>21</v>
      </c>
      <c r="X60" s="338"/>
      <c r="Y60" s="338" t="s">
        <v>21</v>
      </c>
      <c r="Z60" s="338"/>
      <c r="AA60" s="338" t="s">
        <v>21</v>
      </c>
      <c r="AB60" s="919"/>
      <c r="AC60" s="338"/>
      <c r="AD60" s="338"/>
      <c r="AE60" s="324"/>
      <c r="AF60" s="338" t="s">
        <v>21</v>
      </c>
      <c r="AG60" s="356"/>
      <c r="AH60" s="321"/>
      <c r="AI60" s="338"/>
      <c r="AJ60" s="338"/>
      <c r="AK60" s="895"/>
      <c r="AL60" s="325" t="s">
        <v>21</v>
      </c>
      <c r="AM60" s="880"/>
      <c r="AN60" s="892"/>
    </row>
    <row r="61" spans="1:43" ht="15.75">
      <c r="A61" s="286"/>
      <c r="B61" s="284" t="s">
        <v>271</v>
      </c>
      <c r="C61" s="286"/>
      <c r="D61" s="286"/>
      <c r="E61" s="338"/>
      <c r="F61" s="338"/>
      <c r="G61" s="338" t="s">
        <v>21</v>
      </c>
      <c r="H61" s="338"/>
      <c r="I61" s="338" t="s">
        <v>21</v>
      </c>
      <c r="J61" s="338"/>
      <c r="K61" s="338" t="s">
        <v>21</v>
      </c>
      <c r="L61" s="338"/>
      <c r="M61" s="338" t="s">
        <v>21</v>
      </c>
      <c r="N61" s="338"/>
      <c r="O61" s="338" t="s">
        <v>21</v>
      </c>
      <c r="P61" s="338"/>
      <c r="Q61" s="338" t="s">
        <v>21</v>
      </c>
      <c r="R61" s="338"/>
      <c r="S61" s="338" t="s">
        <v>21</v>
      </c>
      <c r="T61" s="338"/>
      <c r="U61" s="338" t="s">
        <v>21</v>
      </c>
      <c r="V61" s="338"/>
      <c r="W61" s="338" t="s">
        <v>21</v>
      </c>
      <c r="X61" s="338"/>
      <c r="Y61" s="338" t="s">
        <v>21</v>
      </c>
      <c r="Z61" s="338"/>
      <c r="AA61" s="338" t="s">
        <v>21</v>
      </c>
      <c r="AB61" s="919"/>
      <c r="AC61" s="338"/>
      <c r="AD61" s="338"/>
      <c r="AE61" s="324"/>
      <c r="AF61" s="338"/>
      <c r="AG61" s="356"/>
      <c r="AH61" s="321"/>
      <c r="AI61" s="338"/>
      <c r="AJ61" s="338"/>
      <c r="AK61" s="895"/>
      <c r="AL61" s="325"/>
      <c r="AM61" s="880"/>
      <c r="AN61" s="892"/>
    </row>
    <row r="62" spans="1:43" ht="15.75">
      <c r="A62" s="286"/>
      <c r="B62" s="284" t="s">
        <v>272</v>
      </c>
      <c r="C62" s="286"/>
      <c r="D62" s="286"/>
      <c r="E62" s="338" t="s">
        <v>21</v>
      </c>
      <c r="F62" s="338"/>
      <c r="G62" s="338"/>
      <c r="H62" s="338"/>
      <c r="I62" s="338"/>
      <c r="J62" s="338"/>
      <c r="K62" s="338"/>
      <c r="L62" s="338"/>
      <c r="M62" s="338"/>
      <c r="N62" s="338"/>
      <c r="O62" s="338"/>
      <c r="P62" s="338"/>
      <c r="Q62" s="338"/>
      <c r="R62" s="338"/>
      <c r="S62" s="338"/>
      <c r="T62" s="338"/>
      <c r="U62" s="338"/>
      <c r="V62" s="338"/>
      <c r="W62" s="338"/>
      <c r="X62" s="338"/>
      <c r="Y62" s="338"/>
      <c r="Z62" s="338"/>
      <c r="AA62" s="338"/>
      <c r="AB62" s="919"/>
      <c r="AC62" s="338"/>
      <c r="AD62" s="338"/>
      <c r="AE62" s="324"/>
      <c r="AF62" s="338" t="s">
        <v>21</v>
      </c>
      <c r="AG62" s="356"/>
      <c r="AH62" s="321"/>
      <c r="AI62" s="325"/>
      <c r="AJ62" s="325"/>
      <c r="AK62" s="908"/>
      <c r="AL62" s="325"/>
      <c r="AM62" s="880"/>
      <c r="AN62" s="892"/>
      <c r="AQ62" s="930"/>
    </row>
    <row r="63" spans="1:43" ht="16.5" thickBot="1">
      <c r="A63" s="286"/>
      <c r="B63" s="284" t="s">
        <v>205</v>
      </c>
      <c r="C63" s="286"/>
      <c r="D63" s="286"/>
      <c r="E63" s="931">
        <f>ROUND(SUM(E51+E58),1)</f>
        <v>17</v>
      </c>
      <c r="F63" s="932"/>
      <c r="G63" s="931">
        <f>ROUND(SUM(G51+G58),1)</f>
        <v>0</v>
      </c>
      <c r="H63" s="932"/>
      <c r="I63" s="931">
        <f>ROUND(SUM(I51+I58),1)</f>
        <v>0</v>
      </c>
      <c r="J63" s="932"/>
      <c r="K63" s="931">
        <f>ROUND(SUM(K51+K58),1)</f>
        <v>0</v>
      </c>
      <c r="L63" s="932"/>
      <c r="M63" s="931">
        <f>ROUND(SUM(M51+M58),1)</f>
        <v>0</v>
      </c>
      <c r="N63" s="932"/>
      <c r="O63" s="931">
        <f>ROUND(SUM(O51+O58),1)</f>
        <v>0</v>
      </c>
      <c r="P63" s="932"/>
      <c r="Q63" s="931">
        <f>ROUND(SUM(Q51+Q58),1)</f>
        <v>0</v>
      </c>
      <c r="R63" s="932"/>
      <c r="S63" s="931">
        <f>ROUND(SUM(S51+S58),1)</f>
        <v>0</v>
      </c>
      <c r="T63" s="932"/>
      <c r="U63" s="931">
        <f>ROUND(SUM(U51+U58),1)</f>
        <v>0</v>
      </c>
      <c r="V63" s="932"/>
      <c r="W63" s="931">
        <f>ROUND(SUM(W51+W58),1)</f>
        <v>0</v>
      </c>
      <c r="X63" s="933"/>
      <c r="Y63" s="931">
        <f>ROUND(SUM(Y51+Y58),1)</f>
        <v>0</v>
      </c>
      <c r="Z63" s="932"/>
      <c r="AA63" s="931">
        <f>ROUND(SUM(AA51+AA58),1)</f>
        <v>0</v>
      </c>
      <c r="AB63" s="934"/>
      <c r="AC63" s="931">
        <f>ROUND(SUM(AC51+AC58),1)</f>
        <v>0</v>
      </c>
      <c r="AD63" s="932"/>
      <c r="AE63" s="935"/>
      <c r="AF63" s="931">
        <f>ROUND(SUM(AF51+AF58),1)</f>
        <v>17</v>
      </c>
      <c r="AG63" s="936"/>
      <c r="AH63" s="600"/>
      <c r="AI63" s="691">
        <f>ROUND(SUM(AI51+AI58),1)</f>
        <v>-105.1</v>
      </c>
      <c r="AJ63" s="883"/>
      <c r="AK63" s="937"/>
      <c r="AL63" s="351">
        <f>ROUND(AF63-AI63,1)</f>
        <v>122.1</v>
      </c>
      <c r="AM63" s="903"/>
      <c r="AN63" s="3083">
        <f>ROUND((AF63-AI63)/AI63,3)</f>
        <v>-1.1619999999999999</v>
      </c>
      <c r="AO63" s="885"/>
    </row>
    <row r="64" spans="1:43" ht="15.75" thickTop="1">
      <c r="B64" s="601"/>
      <c r="X64" s="939"/>
      <c r="AC64" s="328"/>
    </row>
    <row r="65" spans="2:38">
      <c r="B65" s="914"/>
      <c r="C65" s="915"/>
      <c r="D65" s="915"/>
      <c r="E65" s="916"/>
      <c r="F65" s="916"/>
      <c r="G65" s="916"/>
      <c r="AC65" s="328"/>
    </row>
    <row r="66" spans="2:38">
      <c r="B66" s="601" t="s">
        <v>274</v>
      </c>
      <c r="C66" s="915"/>
      <c r="D66" s="915"/>
      <c r="E66" s="916"/>
      <c r="F66" s="916"/>
      <c r="G66" s="916"/>
      <c r="AC66" s="286"/>
      <c r="AL66" s="523"/>
    </row>
    <row r="67" spans="2:38">
      <c r="B67" s="918"/>
    </row>
    <row r="68" spans="2:38">
      <c r="B68" s="918"/>
    </row>
    <row r="69" spans="2:38">
      <c r="B69" s="914"/>
    </row>
    <row r="70" spans="2:38">
      <c r="B70" s="918"/>
    </row>
    <row r="71" spans="2:38">
      <c r="B71" s="918"/>
    </row>
    <row r="72" spans="2:38">
      <c r="B72" s="914"/>
    </row>
  </sheetData>
  <mergeCells count="1">
    <mergeCell ref="AF10:AN10"/>
  </mergeCells>
  <pageMargins left="0.5" right="0.2" top="0.75" bottom="0.5" header="0" footer="0.25"/>
  <pageSetup scale="44" orientation="landscape" r:id="rId1"/>
  <headerFooter scaleWithDoc="0" alignWithMargins="0">
    <oddFooter>&amp;C&amp;8 22</oddFooter>
  </headerFooter>
  <rowBreaks count="1" manualBreakCount="1">
    <brk id="14" min="1" max="39" man="1"/>
  </rowBreaks>
  <colBreaks count="1" manualBreakCount="1">
    <brk id="16" max="62" man="1"/>
  </colBreaks>
  <ignoredErrors>
    <ignoredError sqref="AN54 AN43:AN45 AN35 AN37:AN38 AN25" unlockedFormula="1"/>
    <ignoredError sqref="AN36" formula="1"/>
    <ignoredError sqref="AN23" formula="1" unlockedFormula="1"/>
  </ignoredErrors>
</worksheet>
</file>

<file path=xl/worksheets/sheet23.xml><?xml version="1.0" encoding="utf-8"?>
<worksheet xmlns="http://schemas.openxmlformats.org/spreadsheetml/2006/main" xmlns:r="http://schemas.openxmlformats.org/officeDocument/2006/relationships">
  <sheetPr codeName="Sheet23">
    <pageSetUpPr fitToPage="1"/>
  </sheetPr>
  <dimension ref="A1:AQ58"/>
  <sheetViews>
    <sheetView showGridLines="0" topLeftCell="B1" zoomScale="60" zoomScaleNormal="60" zoomScaleSheetLayoutView="70" workbookViewId="0">
      <selection activeCell="B1" sqref="B1"/>
    </sheetView>
  </sheetViews>
  <sheetFormatPr defaultRowHeight="15"/>
  <cols>
    <col min="1" max="1" width="2.5546875" style="385" customWidth="1"/>
    <col min="2" max="2" width="14.33203125" style="385" customWidth="1"/>
    <col min="3" max="3" width="32" style="385" customWidth="1"/>
    <col min="4" max="4" width="4.5546875" style="385" customWidth="1"/>
    <col min="5" max="5" width="8.88671875" style="385"/>
    <col min="6" max="6" width="1.77734375" style="385" customWidth="1"/>
    <col min="7" max="7" width="8.88671875" style="385"/>
    <col min="8" max="8" width="1.77734375" style="385" customWidth="1"/>
    <col min="9" max="9" width="8.88671875" style="385"/>
    <col min="10" max="10" width="1.77734375" style="385" customWidth="1"/>
    <col min="11" max="11" width="8.88671875" style="385"/>
    <col min="12" max="12" width="1.777343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44140625" style="385" customWidth="1"/>
    <col min="30" max="31" width="1.77734375" style="385" customWidth="1"/>
    <col min="32" max="32" width="8.33203125" style="385" customWidth="1"/>
    <col min="33" max="34" width="1" style="385" customWidth="1"/>
    <col min="35" max="35" width="8.33203125" style="385" customWidth="1"/>
    <col min="36" max="37" width="1" style="385" customWidth="1"/>
    <col min="38" max="38" width="9.77734375" style="385" customWidth="1"/>
    <col min="39" max="39" width="1.33203125" style="385" customWidth="1"/>
    <col min="40" max="40" width="11.33203125" style="385" customWidth="1"/>
    <col min="41" max="16384" width="8.88671875" style="385"/>
  </cols>
  <sheetData>
    <row r="1" spans="1:41">
      <c r="B1" s="1720" t="s">
        <v>1805</v>
      </c>
    </row>
    <row r="2" spans="1:41">
      <c r="B2" s="2790"/>
    </row>
    <row r="3" spans="1:41" ht="19.5" customHeight="1">
      <c r="A3" s="869"/>
      <c r="B3" s="733" t="s">
        <v>0</v>
      </c>
      <c r="C3" s="870"/>
      <c r="D3" s="870"/>
      <c r="E3" s="870"/>
      <c r="F3" s="871"/>
      <c r="G3" s="871"/>
      <c r="H3" s="871"/>
      <c r="I3" s="871"/>
      <c r="J3" s="871"/>
      <c r="K3" s="871"/>
      <c r="L3" s="871"/>
      <c r="M3" s="871"/>
      <c r="N3" s="871"/>
      <c r="O3" s="871"/>
      <c r="P3" s="871"/>
      <c r="Q3" s="871"/>
      <c r="R3" s="871"/>
      <c r="S3" s="940"/>
      <c r="T3" s="871"/>
      <c r="U3" s="871"/>
      <c r="V3" s="871"/>
      <c r="W3" s="871"/>
      <c r="X3" s="871"/>
      <c r="Y3" s="871"/>
      <c r="Z3" s="871"/>
      <c r="AA3" s="871"/>
      <c r="AB3" s="871"/>
      <c r="AC3" s="871"/>
      <c r="AD3" s="871"/>
      <c r="AE3" s="871"/>
      <c r="AF3" s="871"/>
      <c r="AG3" s="871"/>
      <c r="AH3" s="871"/>
      <c r="AI3" s="871"/>
      <c r="AJ3" s="871"/>
      <c r="AK3" s="871"/>
    </row>
    <row r="4" spans="1:41" ht="19.5" customHeight="1">
      <c r="A4" s="869"/>
      <c r="B4" s="733" t="s">
        <v>275</v>
      </c>
      <c r="C4" s="870"/>
      <c r="D4" s="870"/>
      <c r="E4" s="870"/>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G4" s="872"/>
      <c r="AH4" s="872"/>
      <c r="AN4" s="695" t="s">
        <v>250</v>
      </c>
    </row>
    <row r="5" spans="1:41" ht="19.5" customHeight="1">
      <c r="A5" s="869"/>
      <c r="B5" s="693" t="s">
        <v>218</v>
      </c>
      <c r="C5" s="870"/>
      <c r="D5" s="870"/>
      <c r="E5" s="870"/>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N5" s="695"/>
    </row>
    <row r="6" spans="1:41" ht="19.5" customHeight="1">
      <c r="A6" s="869"/>
      <c r="B6" s="693" t="s">
        <v>1553</v>
      </c>
      <c r="C6" s="2903"/>
      <c r="D6" s="870"/>
      <c r="E6" s="870"/>
      <c r="F6" s="871"/>
      <c r="G6" s="871"/>
      <c r="H6" s="873"/>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4"/>
      <c r="AH6" s="874"/>
      <c r="AI6" s="874"/>
      <c r="AJ6" s="874"/>
      <c r="AK6" s="874"/>
    </row>
    <row r="7" spans="1:41" ht="19.5" customHeight="1">
      <c r="A7" s="869"/>
      <c r="B7" s="875" t="s">
        <v>1590</v>
      </c>
      <c r="C7" s="870"/>
      <c r="D7" s="870"/>
      <c r="E7" s="870"/>
      <c r="F7" s="871"/>
      <c r="G7" s="871"/>
      <c r="H7" s="873"/>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4"/>
      <c r="AH7" s="874"/>
      <c r="AI7" s="874"/>
      <c r="AJ7" s="874"/>
      <c r="AK7" s="874"/>
    </row>
    <row r="8" spans="1:41" ht="19.5" customHeight="1">
      <c r="A8" s="869"/>
      <c r="B8" s="693"/>
      <c r="C8" s="870"/>
      <c r="D8" s="870"/>
      <c r="E8" s="870"/>
      <c r="F8" s="871"/>
      <c r="G8" s="871"/>
      <c r="H8" s="873"/>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4"/>
      <c r="AH8" s="874"/>
      <c r="AI8" s="874"/>
      <c r="AJ8" s="874"/>
      <c r="AK8" s="874"/>
    </row>
    <row r="9" spans="1:41" ht="15.75" customHeight="1">
      <c r="A9" s="869"/>
      <c r="B9" s="875"/>
      <c r="C9" s="870"/>
      <c r="D9" s="870"/>
      <c r="E9" s="870"/>
      <c r="F9" s="871"/>
      <c r="G9" s="871"/>
      <c r="H9" s="871"/>
      <c r="I9" s="871"/>
      <c r="J9" s="871"/>
      <c r="K9" s="871"/>
      <c r="L9" s="871"/>
      <c r="M9" s="871"/>
      <c r="N9" s="871"/>
      <c r="O9" s="871"/>
      <c r="P9" s="871"/>
      <c r="Q9" s="871"/>
      <c r="R9" s="871"/>
      <c r="S9" s="871"/>
      <c r="T9" s="871"/>
      <c r="U9" s="871"/>
      <c r="V9" s="871"/>
      <c r="W9" s="871"/>
      <c r="X9" s="871"/>
      <c r="Y9" s="871"/>
      <c r="Z9" s="871"/>
      <c r="AA9" s="871"/>
      <c r="AB9" s="871"/>
      <c r="AC9" s="920"/>
      <c r="AD9" s="871"/>
      <c r="AE9" s="876"/>
    </row>
    <row r="10" spans="1:41" ht="15.75" customHeight="1">
      <c r="A10" s="869"/>
      <c r="B10" s="875"/>
      <c r="C10" s="870"/>
      <c r="D10" s="870"/>
      <c r="E10" s="870"/>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920"/>
      <c r="AD10" s="871"/>
      <c r="AE10" s="876"/>
      <c r="AF10" s="3158" t="s">
        <v>1546</v>
      </c>
      <c r="AG10" s="3167"/>
      <c r="AH10" s="3167"/>
      <c r="AI10" s="3167"/>
      <c r="AJ10" s="3167"/>
      <c r="AK10" s="3167"/>
      <c r="AL10" s="3167"/>
      <c r="AM10" s="3167"/>
      <c r="AN10" s="3167"/>
    </row>
    <row r="11" spans="1:41" ht="15.75" customHeight="1">
      <c r="A11" s="869"/>
      <c r="B11" s="877"/>
      <c r="C11" s="870"/>
      <c r="D11" s="870"/>
      <c r="E11" s="2411"/>
      <c r="F11" s="2412"/>
      <c r="G11" s="2412"/>
      <c r="H11" s="2412"/>
      <c r="I11" s="2412"/>
      <c r="J11" s="2412"/>
      <c r="K11" s="2412"/>
      <c r="L11" s="2412"/>
      <c r="M11" s="2412"/>
      <c r="N11" s="2412"/>
      <c r="O11" s="2412"/>
      <c r="P11" s="2412"/>
      <c r="Q11" s="2412"/>
      <c r="R11" s="2412"/>
      <c r="S11" s="2412"/>
      <c r="T11" s="2412"/>
      <c r="U11" s="2412"/>
      <c r="V11" s="2412"/>
      <c r="W11" s="2412"/>
      <c r="X11" s="2412"/>
      <c r="Y11" s="2412"/>
      <c r="Z11" s="2412"/>
      <c r="AA11" s="2412"/>
      <c r="AB11" s="2412"/>
      <c r="AC11" s="2389" t="s">
        <v>219</v>
      </c>
      <c r="AD11" s="2412"/>
      <c r="AE11" s="2413"/>
      <c r="AF11" s="2419"/>
      <c r="AG11" s="2419"/>
      <c r="AH11" s="2419"/>
      <c r="AI11" s="2419"/>
      <c r="AJ11" s="2419"/>
      <c r="AK11" s="2419"/>
      <c r="AL11" s="2419"/>
      <c r="AM11" s="2419"/>
      <c r="AN11" s="2419"/>
      <c r="AO11" s="2419"/>
    </row>
    <row r="12" spans="1:41" ht="15.75" customHeight="1">
      <c r="A12" s="878"/>
      <c r="B12" s="878"/>
      <c r="C12" s="878"/>
      <c r="D12" s="878"/>
      <c r="E12" s="2384" t="s">
        <v>153</v>
      </c>
      <c r="F12" s="2415"/>
      <c r="G12" s="2415"/>
      <c r="H12" s="2415"/>
      <c r="I12" s="2415"/>
      <c r="J12" s="2415"/>
      <c r="K12" s="2415"/>
      <c r="L12" s="2415"/>
      <c r="M12" s="2415"/>
      <c r="N12" s="2415"/>
      <c r="O12" s="2415"/>
      <c r="P12" s="2415"/>
      <c r="Q12" s="2415"/>
      <c r="R12" s="2415"/>
      <c r="S12" s="2415"/>
      <c r="T12" s="2415"/>
      <c r="U12" s="2415"/>
      <c r="V12" s="2415"/>
      <c r="W12" s="2384" t="s">
        <v>1545</v>
      </c>
      <c r="X12" s="2415"/>
      <c r="Y12" s="2415"/>
      <c r="Z12" s="2415"/>
      <c r="AA12" s="2415"/>
      <c r="AB12" s="2415"/>
      <c r="AC12" s="2389" t="s">
        <v>220</v>
      </c>
      <c r="AD12" s="2415"/>
      <c r="AE12" s="2415"/>
      <c r="AF12" s="2416"/>
      <c r="AG12" s="2416"/>
      <c r="AH12" s="2416"/>
      <c r="AI12" s="2416"/>
      <c r="AJ12" s="2416"/>
      <c r="AK12" s="2416"/>
      <c r="AL12" s="2389" t="s">
        <v>12</v>
      </c>
      <c r="AM12" s="2389"/>
      <c r="AN12" s="2384" t="s">
        <v>13</v>
      </c>
      <c r="AO12" s="2419"/>
    </row>
    <row r="13" spans="1:41" ht="15.75">
      <c r="A13" s="286"/>
      <c r="B13" s="286"/>
      <c r="C13" s="286"/>
      <c r="D13" s="286"/>
      <c r="E13" s="2363" t="s">
        <v>154</v>
      </c>
      <c r="F13" s="284"/>
      <c r="G13" s="2363" t="s">
        <v>155</v>
      </c>
      <c r="H13" s="284"/>
      <c r="I13" s="2363" t="s">
        <v>156</v>
      </c>
      <c r="J13" s="284"/>
      <c r="K13" s="2363" t="s">
        <v>157</v>
      </c>
      <c r="L13" s="284"/>
      <c r="M13" s="2363" t="s">
        <v>158</v>
      </c>
      <c r="N13" s="284"/>
      <c r="O13" s="2363" t="s">
        <v>159</v>
      </c>
      <c r="P13" s="284"/>
      <c r="Q13" s="2363" t="s">
        <v>160</v>
      </c>
      <c r="R13" s="284"/>
      <c r="S13" s="2363" t="s">
        <v>161</v>
      </c>
      <c r="T13" s="284"/>
      <c r="U13" s="2363" t="s">
        <v>162</v>
      </c>
      <c r="V13" s="284"/>
      <c r="W13" s="2363" t="s">
        <v>179</v>
      </c>
      <c r="X13" s="284"/>
      <c r="Y13" s="2363" t="s">
        <v>164</v>
      </c>
      <c r="Z13" s="284"/>
      <c r="AA13" s="2363" t="s">
        <v>165</v>
      </c>
      <c r="AB13" s="284"/>
      <c r="AC13" s="2362" t="s">
        <v>221</v>
      </c>
      <c r="AD13" s="284"/>
      <c r="AE13" s="284"/>
      <c r="AF13" s="2363">
        <v>2014</v>
      </c>
      <c r="AG13" s="284" t="s">
        <v>21</v>
      </c>
      <c r="AH13" s="284"/>
      <c r="AI13" s="2417">
        <v>2013</v>
      </c>
      <c r="AJ13" s="2418"/>
      <c r="AK13" s="2418"/>
      <c r="AL13" s="2397" t="s">
        <v>18</v>
      </c>
      <c r="AM13" s="2387"/>
      <c r="AN13" s="2397" t="s">
        <v>19</v>
      </c>
      <c r="AO13" s="2419"/>
    </row>
    <row r="14" spans="1:41" ht="3.75" customHeight="1">
      <c r="A14" s="286"/>
      <c r="B14" s="284"/>
      <c r="C14" s="284"/>
      <c r="D14" s="286"/>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650"/>
      <c r="AF14" s="518"/>
      <c r="AG14" s="518"/>
      <c r="AH14" s="650"/>
      <c r="AI14" s="484"/>
      <c r="AJ14" s="518"/>
      <c r="AK14" s="879"/>
      <c r="AL14" s="880"/>
      <c r="AM14" s="880"/>
      <c r="AN14" s="880"/>
    </row>
    <row r="15" spans="1:41" ht="15.75">
      <c r="A15" s="286"/>
      <c r="B15" s="284" t="s">
        <v>251</v>
      </c>
      <c r="C15" s="286"/>
      <c r="D15" s="286"/>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650"/>
      <c r="AF15" s="518"/>
      <c r="AG15" s="670"/>
      <c r="AH15" s="650"/>
      <c r="AI15" s="484"/>
      <c r="AJ15" s="518"/>
      <c r="AK15" s="879"/>
      <c r="AL15" s="880"/>
      <c r="AM15" s="880"/>
      <c r="AN15" s="880"/>
    </row>
    <row r="16" spans="1:41" ht="15.75">
      <c r="A16" s="286"/>
      <c r="B16" s="318" t="s">
        <v>184</v>
      </c>
      <c r="C16" s="286"/>
      <c r="D16" s="286"/>
      <c r="E16" s="922">
        <v>0.1</v>
      </c>
      <c r="F16" s="310"/>
      <c r="G16" s="580"/>
      <c r="H16" s="310"/>
      <c r="I16" s="922"/>
      <c r="J16" s="310"/>
      <c r="K16" s="580"/>
      <c r="L16" s="310"/>
      <c r="M16" s="922"/>
      <c r="N16" s="310"/>
      <c r="O16" s="565"/>
      <c r="P16" s="310"/>
      <c r="Q16" s="922"/>
      <c r="R16" s="310"/>
      <c r="S16" s="565"/>
      <c r="T16" s="310"/>
      <c r="U16" s="565"/>
      <c r="V16" s="310"/>
      <c r="W16" s="922"/>
      <c r="X16" s="310"/>
      <c r="Y16" s="922"/>
      <c r="Z16" s="310"/>
      <c r="AA16" s="922"/>
      <c r="AB16" s="310"/>
      <c r="AC16" s="737">
        <v>0</v>
      </c>
      <c r="AD16" s="310"/>
      <c r="AE16" s="312"/>
      <c r="AF16" s="516">
        <f>ROUND(SUM(E16:AC16),1)</f>
        <v>0.1</v>
      </c>
      <c r="AG16" s="941"/>
      <c r="AH16" s="312"/>
      <c r="AI16" s="922">
        <v>0.1</v>
      </c>
      <c r="AJ16" s="516"/>
      <c r="AK16" s="942"/>
      <c r="AL16" s="943">
        <f>ROUND(AF16-AI16,1)</f>
        <v>0</v>
      </c>
      <c r="AM16" s="880"/>
      <c r="AN16" s="892">
        <f>ROUND((AF16-AI16)/AI16,3)</f>
        <v>0</v>
      </c>
      <c r="AO16" s="880"/>
    </row>
    <row r="17" spans="1:41" ht="15.75">
      <c r="A17" s="286"/>
      <c r="B17" s="286" t="s">
        <v>185</v>
      </c>
      <c r="C17" s="286"/>
      <c r="D17" s="286"/>
      <c r="E17" s="338">
        <v>111.6</v>
      </c>
      <c r="F17" s="338"/>
      <c r="G17" s="708"/>
      <c r="H17" s="338"/>
      <c r="I17" s="708"/>
      <c r="J17" s="338"/>
      <c r="K17" s="708"/>
      <c r="L17" s="338"/>
      <c r="M17" s="708"/>
      <c r="N17" s="338"/>
      <c r="O17" s="705"/>
      <c r="P17" s="338"/>
      <c r="Q17" s="708"/>
      <c r="R17" s="338"/>
      <c r="S17" s="705"/>
      <c r="T17" s="338"/>
      <c r="U17" s="338"/>
      <c r="V17" s="338"/>
      <c r="W17" s="338"/>
      <c r="X17" s="338"/>
      <c r="Y17" s="708"/>
      <c r="Z17" s="338"/>
      <c r="AA17" s="338"/>
      <c r="AB17" s="338"/>
      <c r="AC17" s="927">
        <v>0</v>
      </c>
      <c r="AD17" s="338"/>
      <c r="AE17" s="324"/>
      <c r="AF17" s="354">
        <f>ROUND(SUM(E17:AC17),1)</f>
        <v>111.6</v>
      </c>
      <c r="AG17" s="356"/>
      <c r="AH17" s="324"/>
      <c r="AI17" s="437">
        <v>112.3</v>
      </c>
      <c r="AJ17" s="354"/>
      <c r="AK17" s="895"/>
      <c r="AL17" s="898">
        <f>ROUND(AF17-AI17,1)</f>
        <v>-0.7</v>
      </c>
      <c r="AM17" s="894"/>
      <c r="AN17" s="2361">
        <f>ROUND((AF17-AI17)/AI17,3)</f>
        <v>-6.0000000000000001E-3</v>
      </c>
    </row>
    <row r="18" spans="1:41" ht="15.75">
      <c r="A18" s="286"/>
      <c r="B18" s="286"/>
      <c r="C18" s="286"/>
      <c r="D18" s="286"/>
      <c r="E18" s="370"/>
      <c r="F18" s="338"/>
      <c r="G18" s="370"/>
      <c r="H18" s="338"/>
      <c r="I18" s="370"/>
      <c r="J18" s="338"/>
      <c r="K18" s="370"/>
      <c r="L18" s="338"/>
      <c r="M18" s="370"/>
      <c r="N18" s="338"/>
      <c r="O18" s="370"/>
      <c r="P18" s="338"/>
      <c r="Q18" s="370"/>
      <c r="R18" s="338"/>
      <c r="S18" s="370"/>
      <c r="T18" s="338"/>
      <c r="U18" s="370"/>
      <c r="V18" s="338"/>
      <c r="W18" s="370"/>
      <c r="X18" s="338"/>
      <c r="Y18" s="370"/>
      <c r="Z18" s="338"/>
      <c r="AA18" s="370"/>
      <c r="AB18" s="338"/>
      <c r="AC18" s="338"/>
      <c r="AD18" s="338"/>
      <c r="AE18" s="324"/>
      <c r="AF18" s="370"/>
      <c r="AG18" s="356"/>
      <c r="AH18" s="324"/>
      <c r="AI18" s="463"/>
      <c r="AJ18" s="321"/>
      <c r="AK18" s="895"/>
      <c r="AL18" s="325"/>
      <c r="AM18" s="880"/>
      <c r="AN18" s="892"/>
    </row>
    <row r="19" spans="1:41" ht="15.75">
      <c r="A19" s="286"/>
      <c r="B19" s="284" t="s">
        <v>258</v>
      </c>
      <c r="C19" s="286"/>
      <c r="D19" s="286"/>
      <c r="E19" s="334">
        <f>ROUND(SUM(E16:E17),1)</f>
        <v>111.7</v>
      </c>
      <c r="F19" s="334"/>
      <c r="G19" s="334">
        <f>ROUND(SUM(G16:G17),1)</f>
        <v>0</v>
      </c>
      <c r="H19" s="334"/>
      <c r="I19" s="334">
        <f>ROUND(SUM(I16:I17),1)</f>
        <v>0</v>
      </c>
      <c r="J19" s="334"/>
      <c r="K19" s="334">
        <f>ROUND(SUM(K16:K17),1)</f>
        <v>0</v>
      </c>
      <c r="L19" s="334"/>
      <c r="M19" s="334">
        <f>ROUND(SUM(M16:M17),1)</f>
        <v>0</v>
      </c>
      <c r="N19" s="334"/>
      <c r="O19" s="334">
        <f>ROUND(SUM(O16:O17),1)</f>
        <v>0</v>
      </c>
      <c r="P19" s="334"/>
      <c r="Q19" s="334">
        <f>ROUND(SUM(Q16:Q17),1)</f>
        <v>0</v>
      </c>
      <c r="R19" s="334"/>
      <c r="S19" s="334">
        <f>ROUND(SUM(S16:S17),1)</f>
        <v>0</v>
      </c>
      <c r="T19" s="334"/>
      <c r="U19" s="334">
        <f>ROUND(SUM(U16:U17),1)</f>
        <v>0</v>
      </c>
      <c r="V19" s="334"/>
      <c r="W19" s="334">
        <f>ROUND(SUM(W16:W17),1)</f>
        <v>0</v>
      </c>
      <c r="X19" s="334"/>
      <c r="Y19" s="334">
        <f>ROUND(SUM(Y16:Y17),1)</f>
        <v>0</v>
      </c>
      <c r="Z19" s="334"/>
      <c r="AA19" s="334">
        <f>ROUND(SUM(AA16:AA17),1)</f>
        <v>0</v>
      </c>
      <c r="AB19" s="334"/>
      <c r="AC19" s="2799">
        <f>ROUND(SUM(AC16:AC17),1)</f>
        <v>0</v>
      </c>
      <c r="AD19" s="334"/>
      <c r="AE19" s="336"/>
      <c r="AF19" s="334">
        <f>ROUND(SUM(AF16:AF18),1)</f>
        <v>111.7</v>
      </c>
      <c r="AG19" s="597"/>
      <c r="AH19" s="336"/>
      <c r="AI19" s="334">
        <f>ROUND(SUM(AI16:AI18),1)</f>
        <v>112.4</v>
      </c>
      <c r="AJ19" s="365"/>
      <c r="AK19" s="895"/>
      <c r="AL19" s="2799">
        <f>ROUND(SUM(AL16:AL18),1)</f>
        <v>-0.7</v>
      </c>
      <c r="AM19" s="522"/>
      <c r="AN19" s="768">
        <f>ROUND(SUM(AF19-AI19)/AI19,3)</f>
        <v>-6.0000000000000001E-3</v>
      </c>
      <c r="AO19" s="885"/>
    </row>
    <row r="20" spans="1:41" ht="15.75">
      <c r="A20" s="286"/>
      <c r="B20" s="286"/>
      <c r="C20" s="286"/>
      <c r="D20" s="286"/>
      <c r="E20" s="370"/>
      <c r="F20" s="338"/>
      <c r="G20" s="370"/>
      <c r="H20" s="338"/>
      <c r="I20" s="370"/>
      <c r="J20" s="338"/>
      <c r="K20" s="370"/>
      <c r="L20" s="338"/>
      <c r="M20" s="370"/>
      <c r="N20" s="338"/>
      <c r="O20" s="370"/>
      <c r="P20" s="338"/>
      <c r="Q20" s="370"/>
      <c r="R20" s="338"/>
      <c r="S20" s="370"/>
      <c r="T20" s="338"/>
      <c r="U20" s="370"/>
      <c r="V20" s="338"/>
      <c r="W20" s="370"/>
      <c r="X20" s="338"/>
      <c r="Y20" s="370"/>
      <c r="Z20" s="338"/>
      <c r="AA20" s="370"/>
      <c r="AB20" s="338"/>
      <c r="AC20" s="338"/>
      <c r="AD20" s="338"/>
      <c r="AE20" s="324"/>
      <c r="AF20" s="370"/>
      <c r="AG20" s="356"/>
      <c r="AH20" s="324"/>
      <c r="AI20" s="463"/>
      <c r="AJ20" s="321"/>
      <c r="AK20" s="895"/>
      <c r="AL20" s="325"/>
      <c r="AM20" s="880"/>
      <c r="AN20" s="892"/>
    </row>
    <row r="21" spans="1:41" ht="15.75">
      <c r="A21" s="286"/>
      <c r="B21" s="284" t="s">
        <v>29</v>
      </c>
      <c r="C21" s="286"/>
      <c r="D21" s="286"/>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24"/>
      <c r="AF21" s="338"/>
      <c r="AG21" s="356"/>
      <c r="AH21" s="324"/>
      <c r="AI21" s="437"/>
      <c r="AJ21" s="338"/>
      <c r="AK21" s="895"/>
      <c r="AL21" s="325"/>
      <c r="AM21" s="880"/>
      <c r="AN21" s="892"/>
    </row>
    <row r="22" spans="1:41" ht="15.75">
      <c r="A22" s="286"/>
      <c r="B22" s="286" t="s">
        <v>187</v>
      </c>
      <c r="C22" s="286"/>
      <c r="D22" s="286"/>
      <c r="E22" s="708"/>
      <c r="F22" s="338"/>
      <c r="G22" s="338"/>
      <c r="H22" s="338"/>
      <c r="I22" s="338"/>
      <c r="J22" s="338"/>
      <c r="K22" s="338"/>
      <c r="L22" s="338"/>
      <c r="M22" s="338"/>
      <c r="N22" s="338"/>
      <c r="O22" s="338"/>
      <c r="P22" s="338"/>
      <c r="Q22" s="708"/>
      <c r="R22" s="338"/>
      <c r="S22" s="338"/>
      <c r="T22" s="338"/>
      <c r="U22" s="354"/>
      <c r="V22" s="338"/>
      <c r="W22" s="338"/>
      <c r="X22" s="338"/>
      <c r="Y22" s="338"/>
      <c r="Z22" s="338"/>
      <c r="AA22" s="338"/>
      <c r="AB22" s="338"/>
      <c r="AC22" s="527"/>
      <c r="AD22" s="338"/>
      <c r="AE22" s="324"/>
      <c r="AF22" s="708"/>
      <c r="AG22" s="356"/>
      <c r="AH22" s="324"/>
      <c r="AI22" s="437"/>
      <c r="AJ22" s="338"/>
      <c r="AK22" s="895"/>
      <c r="AL22" s="325"/>
      <c r="AM22" s="894"/>
      <c r="AN22" s="892"/>
    </row>
    <row r="23" spans="1:41" ht="15.75">
      <c r="A23" s="286"/>
      <c r="B23" s="286" t="s">
        <v>31</v>
      </c>
      <c r="C23" s="286"/>
      <c r="D23" s="286"/>
      <c r="E23" s="527">
        <v>0</v>
      </c>
      <c r="F23" s="338"/>
      <c r="G23" s="527"/>
      <c r="H23" s="338"/>
      <c r="I23" s="527"/>
      <c r="J23" s="338"/>
      <c r="K23" s="527"/>
      <c r="L23" s="338"/>
      <c r="M23" s="527"/>
      <c r="N23" s="338"/>
      <c r="O23" s="527"/>
      <c r="P23" s="338"/>
      <c r="Q23" s="527"/>
      <c r="R23" s="338"/>
      <c r="S23" s="527"/>
      <c r="T23" s="338"/>
      <c r="U23" s="527"/>
      <c r="V23" s="338"/>
      <c r="W23" s="527"/>
      <c r="X23" s="338"/>
      <c r="Y23" s="527"/>
      <c r="Z23" s="338"/>
      <c r="AA23" s="527"/>
      <c r="AB23" s="338"/>
      <c r="AC23" s="527">
        <v>0</v>
      </c>
      <c r="AD23" s="338"/>
      <c r="AE23" s="324"/>
      <c r="AF23" s="354">
        <f t="shared" ref="AF23:AF32" si="0">ROUND(SUM(E23:AC23),1)</f>
        <v>0</v>
      </c>
      <c r="AG23" s="356"/>
      <c r="AH23" s="324"/>
      <c r="AI23" s="527">
        <v>0</v>
      </c>
      <c r="AJ23" s="354"/>
      <c r="AK23" s="893"/>
      <c r="AL23" s="219">
        <f>ROUND(AF23-AI23,1)</f>
        <v>0</v>
      </c>
      <c r="AM23" s="894"/>
      <c r="AN23" s="45">
        <f>ROUND(IF(AI23=0,0,AL23/(AI23)),3)</f>
        <v>0</v>
      </c>
    </row>
    <row r="24" spans="1:41" ht="15.75">
      <c r="A24" s="286"/>
      <c r="B24" s="286" t="s">
        <v>32</v>
      </c>
      <c r="C24" s="286"/>
      <c r="D24" s="286"/>
      <c r="E24" s="889">
        <v>0</v>
      </c>
      <c r="F24" s="338"/>
      <c r="G24" s="527"/>
      <c r="H24" s="338"/>
      <c r="I24" s="708"/>
      <c r="J24" s="338"/>
      <c r="K24" s="527"/>
      <c r="L24" s="338"/>
      <c r="M24" s="705"/>
      <c r="N24" s="338"/>
      <c r="O24" s="705"/>
      <c r="P24" s="338"/>
      <c r="Q24" s="705"/>
      <c r="R24" s="338"/>
      <c r="S24" s="527"/>
      <c r="T24" s="338"/>
      <c r="U24" s="705"/>
      <c r="V24" s="338"/>
      <c r="W24" s="527"/>
      <c r="X24" s="338"/>
      <c r="Y24" s="527"/>
      <c r="Z24" s="338"/>
      <c r="AA24" s="527"/>
      <c r="AB24" s="338"/>
      <c r="AC24" s="527">
        <v>0</v>
      </c>
      <c r="AD24" s="338"/>
      <c r="AE24" s="324"/>
      <c r="AF24" s="354">
        <f t="shared" si="0"/>
        <v>0</v>
      </c>
      <c r="AG24" s="356"/>
      <c r="AH24" s="324"/>
      <c r="AI24" s="889">
        <v>8.8000000000000007</v>
      </c>
      <c r="AJ24" s="354"/>
      <c r="AK24" s="893"/>
      <c r="AL24" s="219">
        <f>ROUND(AF24-AI24,1)</f>
        <v>-8.8000000000000007</v>
      </c>
      <c r="AM24" s="894"/>
      <c r="AN24" s="892">
        <f t="shared" ref="AN24" si="1">ROUND((AF24-AI24)/AI24,3)</f>
        <v>-1</v>
      </c>
    </row>
    <row r="25" spans="1:41" ht="15.75">
      <c r="A25" s="286"/>
      <c r="B25" s="286" t="s">
        <v>33</v>
      </c>
      <c r="C25" s="286"/>
      <c r="D25" s="286"/>
      <c r="E25" s="527">
        <v>0</v>
      </c>
      <c r="F25" s="338"/>
      <c r="G25" s="527"/>
      <c r="H25" s="338"/>
      <c r="I25" s="527"/>
      <c r="J25" s="338"/>
      <c r="K25" s="527"/>
      <c r="L25" s="338"/>
      <c r="M25" s="527"/>
      <c r="N25" s="338"/>
      <c r="O25" s="527"/>
      <c r="P25" s="338"/>
      <c r="Q25" s="527"/>
      <c r="R25" s="338"/>
      <c r="S25" s="527"/>
      <c r="T25" s="338"/>
      <c r="U25" s="527"/>
      <c r="V25" s="338"/>
      <c r="W25" s="527"/>
      <c r="X25" s="338"/>
      <c r="Y25" s="527"/>
      <c r="Z25" s="338"/>
      <c r="AA25" s="338"/>
      <c r="AB25" s="338"/>
      <c r="AC25" s="527">
        <v>0</v>
      </c>
      <c r="AD25" s="338"/>
      <c r="AE25" s="324"/>
      <c r="AF25" s="354">
        <f t="shared" si="0"/>
        <v>0</v>
      </c>
      <c r="AG25" s="356"/>
      <c r="AH25" s="324"/>
      <c r="AI25" s="527">
        <v>0</v>
      </c>
      <c r="AJ25" s="354"/>
      <c r="AK25" s="893"/>
      <c r="AL25" s="219">
        <f>ROUND(AF25-AI25,1)</f>
        <v>0</v>
      </c>
      <c r="AM25" s="880"/>
      <c r="AN25" s="45">
        <f>ROUND(IF(AI25=0,0,AL25/(AI25)),3)</f>
        <v>0</v>
      </c>
    </row>
    <row r="26" spans="1:41" ht="15.75">
      <c r="A26" s="286"/>
      <c r="B26" s="286" t="s">
        <v>34</v>
      </c>
      <c r="C26" s="286"/>
      <c r="D26" s="286"/>
      <c r="E26" s="527"/>
      <c r="F26" s="338"/>
      <c r="G26" s="527"/>
      <c r="H26" s="338"/>
      <c r="I26" s="527"/>
      <c r="J26" s="338"/>
      <c r="K26" s="527"/>
      <c r="L26" s="338"/>
      <c r="M26" s="527"/>
      <c r="N26" s="338"/>
      <c r="O26" s="527"/>
      <c r="P26" s="338"/>
      <c r="Q26" s="527"/>
      <c r="R26" s="338"/>
      <c r="S26" s="527"/>
      <c r="T26" s="338"/>
      <c r="U26" s="705"/>
      <c r="V26" s="338"/>
      <c r="W26" s="527"/>
      <c r="X26" s="338"/>
      <c r="Y26" s="527"/>
      <c r="Z26" s="338"/>
      <c r="AA26" s="527"/>
      <c r="AB26" s="338"/>
      <c r="AC26" s="527"/>
      <c r="AD26" s="338"/>
      <c r="AE26" s="324"/>
      <c r="AF26" s="354">
        <f t="shared" si="0"/>
        <v>0</v>
      </c>
      <c r="AG26" s="356"/>
      <c r="AH26" s="324"/>
      <c r="AI26" s="527"/>
      <c r="AJ26" s="338"/>
      <c r="AK26" s="895"/>
      <c r="AL26" s="1709" t="s">
        <v>21</v>
      </c>
      <c r="AM26" s="894"/>
      <c r="AN26" s="1710" t="s">
        <v>21</v>
      </c>
    </row>
    <row r="27" spans="1:41" ht="15.75">
      <c r="A27" s="286"/>
      <c r="B27" s="286" t="s">
        <v>35</v>
      </c>
      <c r="C27" s="284"/>
      <c r="D27" s="286"/>
      <c r="E27" s="527">
        <v>0</v>
      </c>
      <c r="F27" s="338"/>
      <c r="G27" s="527"/>
      <c r="H27" s="338"/>
      <c r="I27" s="527"/>
      <c r="J27" s="338"/>
      <c r="K27" s="527"/>
      <c r="L27" s="338"/>
      <c r="M27" s="527"/>
      <c r="N27" s="338"/>
      <c r="O27" s="527"/>
      <c r="P27" s="338"/>
      <c r="Q27" s="527"/>
      <c r="R27" s="338"/>
      <c r="S27" s="527"/>
      <c r="T27" s="338"/>
      <c r="U27" s="527"/>
      <c r="V27" s="338"/>
      <c r="W27" s="527"/>
      <c r="X27" s="338"/>
      <c r="Y27" s="527"/>
      <c r="Z27" s="338"/>
      <c r="AA27" s="338"/>
      <c r="AB27" s="338"/>
      <c r="AC27" s="527">
        <v>0</v>
      </c>
      <c r="AD27" s="338"/>
      <c r="AE27" s="324"/>
      <c r="AF27" s="354">
        <f t="shared" si="0"/>
        <v>0</v>
      </c>
      <c r="AG27" s="356"/>
      <c r="AH27" s="324"/>
      <c r="AI27" s="527">
        <v>0</v>
      </c>
      <c r="AJ27" s="338"/>
      <c r="AK27" s="895"/>
      <c r="AL27" s="219">
        <f t="shared" ref="AL27:AL32" si="2">ROUND(AF27-AI27,1)</f>
        <v>0</v>
      </c>
      <c r="AM27" s="880"/>
      <c r="AN27" s="45">
        <f t="shared" ref="AN27:AN31" si="3">ROUND(IF(AI27=0,0,AL27/(AI27)),3)</f>
        <v>0</v>
      </c>
      <c r="AO27" s="880"/>
    </row>
    <row r="28" spans="1:41" ht="15.75">
      <c r="A28" s="286"/>
      <c r="B28" s="286" t="s">
        <v>36</v>
      </c>
      <c r="C28" s="286"/>
      <c r="D28" s="286"/>
      <c r="E28" s="527">
        <v>0</v>
      </c>
      <c r="F28" s="338"/>
      <c r="G28" s="527"/>
      <c r="H28" s="338"/>
      <c r="I28" s="527"/>
      <c r="J28" s="338"/>
      <c r="K28" s="527"/>
      <c r="L28" s="338"/>
      <c r="M28" s="527"/>
      <c r="N28" s="338"/>
      <c r="O28" s="705"/>
      <c r="P28" s="338"/>
      <c r="Q28" s="527"/>
      <c r="R28" s="338"/>
      <c r="S28" s="527"/>
      <c r="T28" s="338"/>
      <c r="U28" s="527"/>
      <c r="V28" s="338"/>
      <c r="W28" s="527"/>
      <c r="X28" s="338"/>
      <c r="Y28" s="527"/>
      <c r="Z28" s="338"/>
      <c r="AA28" s="527"/>
      <c r="AB28" s="338"/>
      <c r="AC28" s="527">
        <v>0</v>
      </c>
      <c r="AD28" s="338"/>
      <c r="AE28" s="324"/>
      <c r="AF28" s="354">
        <f t="shared" si="0"/>
        <v>0</v>
      </c>
      <c r="AG28" s="356"/>
      <c r="AH28" s="324"/>
      <c r="AI28" s="889">
        <v>0</v>
      </c>
      <c r="AJ28" s="354"/>
      <c r="AK28" s="893"/>
      <c r="AL28" s="219">
        <f t="shared" si="2"/>
        <v>0</v>
      </c>
      <c r="AM28" s="894"/>
      <c r="AN28" s="45">
        <f t="shared" si="3"/>
        <v>0</v>
      </c>
    </row>
    <row r="29" spans="1:41" ht="15.75">
      <c r="A29" s="286"/>
      <c r="B29" s="286" t="s">
        <v>37</v>
      </c>
      <c r="C29" s="286"/>
      <c r="D29" s="286"/>
      <c r="E29" s="527">
        <v>0</v>
      </c>
      <c r="F29" s="338"/>
      <c r="G29" s="527"/>
      <c r="H29" s="338"/>
      <c r="I29" s="527"/>
      <c r="J29" s="338"/>
      <c r="K29" s="527"/>
      <c r="L29" s="338"/>
      <c r="M29" s="527"/>
      <c r="N29" s="338"/>
      <c r="O29" s="527"/>
      <c r="P29" s="338"/>
      <c r="Q29" s="527"/>
      <c r="R29" s="338"/>
      <c r="S29" s="527"/>
      <c r="T29" s="338"/>
      <c r="U29" s="527"/>
      <c r="V29" s="338"/>
      <c r="W29" s="527"/>
      <c r="X29" s="338"/>
      <c r="Y29" s="527"/>
      <c r="Z29" s="338"/>
      <c r="AA29" s="338"/>
      <c r="AB29" s="338"/>
      <c r="AC29" s="527">
        <v>0</v>
      </c>
      <c r="AD29" s="338"/>
      <c r="AE29" s="324"/>
      <c r="AF29" s="354">
        <f t="shared" si="0"/>
        <v>0</v>
      </c>
      <c r="AG29" s="356"/>
      <c r="AH29" s="324"/>
      <c r="AI29" s="527">
        <v>0</v>
      </c>
      <c r="AJ29" s="354"/>
      <c r="AK29" s="893"/>
      <c r="AL29" s="219">
        <f t="shared" si="2"/>
        <v>0</v>
      </c>
      <c r="AM29" s="880"/>
      <c r="AN29" s="45">
        <f t="shared" si="3"/>
        <v>0</v>
      </c>
    </row>
    <row r="30" spans="1:41" ht="15.75">
      <c r="A30" s="286"/>
      <c r="B30" s="286" t="s">
        <v>38</v>
      </c>
      <c r="C30" s="286"/>
      <c r="D30" s="286"/>
      <c r="E30" s="527">
        <v>0</v>
      </c>
      <c r="F30" s="338"/>
      <c r="G30" s="527"/>
      <c r="H30" s="338"/>
      <c r="I30" s="527"/>
      <c r="J30" s="338"/>
      <c r="K30" s="527"/>
      <c r="L30" s="338"/>
      <c r="M30" s="527"/>
      <c r="N30" s="338"/>
      <c r="O30" s="527"/>
      <c r="P30" s="338"/>
      <c r="Q30" s="527"/>
      <c r="R30" s="338"/>
      <c r="S30" s="527"/>
      <c r="T30" s="338"/>
      <c r="U30" s="527"/>
      <c r="V30" s="338"/>
      <c r="W30" s="527"/>
      <c r="X30" s="338"/>
      <c r="Y30" s="527"/>
      <c r="Z30" s="338"/>
      <c r="AA30" s="527"/>
      <c r="AB30" s="338"/>
      <c r="AC30" s="527">
        <v>0</v>
      </c>
      <c r="AD30" s="338"/>
      <c r="AE30" s="324"/>
      <c r="AF30" s="354">
        <f t="shared" si="0"/>
        <v>0</v>
      </c>
      <c r="AG30" s="356"/>
      <c r="AH30" s="324"/>
      <c r="AI30" s="527">
        <v>0</v>
      </c>
      <c r="AJ30" s="338"/>
      <c r="AK30" s="895"/>
      <c r="AL30" s="219">
        <f t="shared" si="2"/>
        <v>0</v>
      </c>
      <c r="AM30" s="894"/>
      <c r="AN30" s="45">
        <f t="shared" si="3"/>
        <v>0</v>
      </c>
    </row>
    <row r="31" spans="1:41" ht="15.75">
      <c r="A31" s="286"/>
      <c r="B31" s="286" t="s">
        <v>39</v>
      </c>
      <c r="C31" s="284"/>
      <c r="D31" s="286"/>
      <c r="E31" s="527">
        <v>0</v>
      </c>
      <c r="F31" s="338"/>
      <c r="G31" s="527"/>
      <c r="H31" s="338"/>
      <c r="I31" s="527"/>
      <c r="J31" s="338"/>
      <c r="K31" s="527"/>
      <c r="L31" s="338"/>
      <c r="M31" s="527"/>
      <c r="N31" s="338"/>
      <c r="O31" s="527"/>
      <c r="P31" s="338"/>
      <c r="Q31" s="527"/>
      <c r="R31" s="338"/>
      <c r="S31" s="527"/>
      <c r="T31" s="338"/>
      <c r="U31" s="527"/>
      <c r="V31" s="338"/>
      <c r="W31" s="527"/>
      <c r="X31" s="338"/>
      <c r="Y31" s="527"/>
      <c r="Z31" s="338"/>
      <c r="AA31" s="338"/>
      <c r="AB31" s="338"/>
      <c r="AC31" s="527">
        <v>0</v>
      </c>
      <c r="AD31" s="338"/>
      <c r="AE31" s="324"/>
      <c r="AF31" s="354">
        <f t="shared" si="0"/>
        <v>0</v>
      </c>
      <c r="AG31" s="356"/>
      <c r="AH31" s="324"/>
      <c r="AI31" s="527">
        <v>0</v>
      </c>
      <c r="AJ31" s="338"/>
      <c r="AK31" s="895"/>
      <c r="AL31" s="219">
        <f t="shared" si="2"/>
        <v>0</v>
      </c>
      <c r="AM31" s="880"/>
      <c r="AN31" s="45">
        <f t="shared" si="3"/>
        <v>0</v>
      </c>
      <c r="AO31" s="880"/>
    </row>
    <row r="32" spans="1:41" ht="15.75">
      <c r="A32" s="286"/>
      <c r="B32" s="286" t="s">
        <v>40</v>
      </c>
      <c r="C32" s="286"/>
      <c r="D32" s="286"/>
      <c r="E32" s="889">
        <v>51.2</v>
      </c>
      <c r="F32" s="338"/>
      <c r="G32" s="708"/>
      <c r="H32" s="338"/>
      <c r="I32" s="708"/>
      <c r="J32" s="338"/>
      <c r="K32" s="705"/>
      <c r="L32" s="338"/>
      <c r="M32" s="705"/>
      <c r="N32" s="338"/>
      <c r="O32" s="705"/>
      <c r="P32" s="338"/>
      <c r="Q32" s="705"/>
      <c r="R32" s="338"/>
      <c r="S32" s="705"/>
      <c r="T32" s="338"/>
      <c r="U32" s="705"/>
      <c r="V32" s="338"/>
      <c r="W32" s="527"/>
      <c r="X32" s="338"/>
      <c r="Y32" s="527"/>
      <c r="Z32" s="338"/>
      <c r="AA32" s="527"/>
      <c r="AB32" s="338"/>
      <c r="AC32" s="527">
        <v>0</v>
      </c>
      <c r="AD32" s="338"/>
      <c r="AE32" s="324"/>
      <c r="AF32" s="354">
        <f t="shared" si="0"/>
        <v>51.2</v>
      </c>
      <c r="AG32" s="356"/>
      <c r="AH32" s="324"/>
      <c r="AI32" s="944">
        <v>54.3</v>
      </c>
      <c r="AJ32" s="321"/>
      <c r="AK32" s="895"/>
      <c r="AL32" s="219">
        <f t="shared" si="2"/>
        <v>-3.1</v>
      </c>
      <c r="AM32" s="880"/>
      <c r="AN32" s="2361">
        <f>ROUND((AF32-AI32)/AI32,3)</f>
        <v>-5.7000000000000002E-2</v>
      </c>
    </row>
    <row r="33" spans="1:43" ht="15.75">
      <c r="A33" s="286"/>
      <c r="B33" s="284" t="s">
        <v>259</v>
      </c>
      <c r="C33" s="286"/>
      <c r="D33" s="286"/>
      <c r="E33" s="747">
        <f>ROUND(SUM(E23:E32),1)</f>
        <v>51.2</v>
      </c>
      <c r="F33" s="334"/>
      <c r="G33" s="747">
        <f>ROUND(SUM(G23:G32),1)</f>
        <v>0</v>
      </c>
      <c r="H33" s="334"/>
      <c r="I33" s="747">
        <f>ROUND(SUM(I23:I32),1)</f>
        <v>0</v>
      </c>
      <c r="J33" s="334"/>
      <c r="K33" s="747">
        <f>ROUND(SUM(K23:K32),1)</f>
        <v>0</v>
      </c>
      <c r="L33" s="334"/>
      <c r="M33" s="747">
        <f>ROUND(SUM(M23:M32),1)</f>
        <v>0</v>
      </c>
      <c r="N33" s="334"/>
      <c r="O33" s="747">
        <f>ROUND(SUM(O23:O32),1)</f>
        <v>0</v>
      </c>
      <c r="P33" s="334"/>
      <c r="Q33" s="747">
        <f>ROUND(SUM(Q23:Q32),1)</f>
        <v>0</v>
      </c>
      <c r="R33" s="334"/>
      <c r="S33" s="747">
        <f>ROUND(SUM(S23:S32),1)</f>
        <v>0</v>
      </c>
      <c r="T33" s="334"/>
      <c r="U33" s="747">
        <f>ROUND(SUM(U23:U32),1)</f>
        <v>0</v>
      </c>
      <c r="V33" s="334"/>
      <c r="W33" s="747">
        <f>ROUND(SUM(W23:W32),1)</f>
        <v>0</v>
      </c>
      <c r="X33" s="334"/>
      <c r="Y33" s="747">
        <f>ROUND(SUM(Y23:Y32),1)</f>
        <v>0</v>
      </c>
      <c r="Z33" s="334"/>
      <c r="AA33" s="747">
        <f>ROUND(SUM(AA23:AA32),1)</f>
        <v>0</v>
      </c>
      <c r="AB33" s="334"/>
      <c r="AC33" s="747">
        <f>ROUND(SUM(AC23:AC32),1)</f>
        <v>0</v>
      </c>
      <c r="AD33" s="334"/>
      <c r="AE33" s="336"/>
      <c r="AF33" s="747">
        <f>ROUND(SUM(AF23:AF32),1)</f>
        <v>51.2</v>
      </c>
      <c r="AG33" s="597"/>
      <c r="AH33" s="336"/>
      <c r="AI33" s="747">
        <f>ROUND(SUM(AI23:AI32),1)</f>
        <v>63.1</v>
      </c>
      <c r="AJ33" s="353"/>
      <c r="AK33" s="895"/>
      <c r="AL33" s="747">
        <f>ROUND(SUM(AL23:AL32),1)</f>
        <v>-11.9</v>
      </c>
      <c r="AM33" s="903"/>
      <c r="AN33" s="904">
        <f>ROUND(SUM(AF33-AI33)/AI33,3)</f>
        <v>-0.189</v>
      </c>
      <c r="AO33" s="903"/>
      <c r="AP33" s="885"/>
      <c r="AQ33" s="885"/>
    </row>
    <row r="34" spans="1:43" ht="15.75">
      <c r="A34" s="286"/>
      <c r="B34" s="286" t="s">
        <v>260</v>
      </c>
      <c r="C34" s="286"/>
      <c r="D34" s="286"/>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527"/>
      <c r="AD34" s="338"/>
      <c r="AE34" s="324"/>
      <c r="AF34" s="346"/>
      <c r="AG34" s="356"/>
      <c r="AH34" s="324"/>
      <c r="AI34" s="437"/>
      <c r="AJ34" s="338"/>
      <c r="AK34" s="895"/>
      <c r="AL34" s="325"/>
      <c r="AM34" s="880"/>
      <c r="AN34" s="892"/>
    </row>
    <row r="35" spans="1:43" ht="15.75">
      <c r="A35" s="286"/>
      <c r="B35" s="286" t="s">
        <v>261</v>
      </c>
      <c r="C35" s="286"/>
      <c r="D35" s="286"/>
      <c r="E35" s="527">
        <v>0</v>
      </c>
      <c r="F35" s="338"/>
      <c r="G35" s="527"/>
      <c r="H35" s="338"/>
      <c r="I35" s="527"/>
      <c r="J35" s="338"/>
      <c r="K35" s="527"/>
      <c r="L35" s="338"/>
      <c r="M35" s="527"/>
      <c r="N35" s="338"/>
      <c r="O35" s="527"/>
      <c r="P35" s="338"/>
      <c r="Q35" s="527"/>
      <c r="R35" s="338"/>
      <c r="S35" s="527"/>
      <c r="T35" s="338"/>
      <c r="U35" s="527"/>
      <c r="V35" s="338"/>
      <c r="W35" s="527"/>
      <c r="X35" s="338"/>
      <c r="Y35" s="527"/>
      <c r="Z35" s="338"/>
      <c r="AA35" s="527"/>
      <c r="AB35" s="338"/>
      <c r="AC35" s="527">
        <v>0</v>
      </c>
      <c r="AD35" s="338"/>
      <c r="AE35" s="324"/>
      <c r="AF35" s="354">
        <f t="shared" ref="AF35:AF38" si="4">ROUND(SUM(E35:AC35),1)</f>
        <v>0</v>
      </c>
      <c r="AG35" s="356"/>
      <c r="AH35" s="324"/>
      <c r="AI35" s="945">
        <v>0</v>
      </c>
      <c r="AJ35" s="346"/>
      <c r="AK35" s="905"/>
      <c r="AL35" s="219">
        <f>ROUND(AF35-AI35,1)</f>
        <v>0</v>
      </c>
      <c r="AM35" s="880"/>
      <c r="AN35" s="45">
        <f t="shared" ref="AN35:AN37" si="5">ROUND(IF(AI35=0,0,AL35/(AI35)),3)</f>
        <v>0</v>
      </c>
      <c r="AO35" s="523"/>
    </row>
    <row r="36" spans="1:43" ht="15.75">
      <c r="A36" s="286"/>
      <c r="B36" s="286" t="s">
        <v>262</v>
      </c>
      <c r="C36" s="286"/>
      <c r="D36" s="286"/>
      <c r="E36" s="527">
        <v>0</v>
      </c>
      <c r="F36" s="338"/>
      <c r="G36" s="527"/>
      <c r="H36" s="338"/>
      <c r="I36" s="527"/>
      <c r="J36" s="338"/>
      <c r="K36" s="527"/>
      <c r="L36" s="338"/>
      <c r="M36" s="527"/>
      <c r="N36" s="338"/>
      <c r="O36" s="527"/>
      <c r="P36" s="338"/>
      <c r="Q36" s="527"/>
      <c r="R36" s="338"/>
      <c r="S36" s="527"/>
      <c r="T36" s="338"/>
      <c r="U36" s="527"/>
      <c r="V36" s="338"/>
      <c r="W36" s="527"/>
      <c r="X36" s="338"/>
      <c r="Y36" s="527"/>
      <c r="Z36" s="338"/>
      <c r="AA36" s="527"/>
      <c r="AB36" s="338"/>
      <c r="AC36" s="527">
        <v>0</v>
      </c>
      <c r="AD36" s="338"/>
      <c r="AE36" s="324"/>
      <c r="AF36" s="354">
        <f t="shared" si="4"/>
        <v>0</v>
      </c>
      <c r="AG36" s="356"/>
      <c r="AH36" s="324"/>
      <c r="AI36" s="945">
        <v>0</v>
      </c>
      <c r="AJ36" s="346"/>
      <c r="AK36" s="905"/>
      <c r="AL36" s="219">
        <f>ROUND(AF36-AI36,1)</f>
        <v>0</v>
      </c>
      <c r="AM36" s="880"/>
      <c r="AN36" s="45">
        <f t="shared" si="5"/>
        <v>0</v>
      </c>
    </row>
    <row r="37" spans="1:43" ht="15.75">
      <c r="A37" s="286"/>
      <c r="B37" s="286" t="s">
        <v>263</v>
      </c>
      <c r="C37" s="286"/>
      <c r="D37" s="286"/>
      <c r="E37" s="527">
        <v>0</v>
      </c>
      <c r="F37" s="338"/>
      <c r="G37" s="527"/>
      <c r="H37" s="338"/>
      <c r="I37" s="527"/>
      <c r="J37" s="338"/>
      <c r="K37" s="527"/>
      <c r="L37" s="338"/>
      <c r="M37" s="527"/>
      <c r="N37" s="338"/>
      <c r="O37" s="527"/>
      <c r="P37" s="338"/>
      <c r="Q37" s="527"/>
      <c r="R37" s="338"/>
      <c r="S37" s="527"/>
      <c r="T37" s="338"/>
      <c r="U37" s="527"/>
      <c r="V37" s="338"/>
      <c r="W37" s="527"/>
      <c r="X37" s="338"/>
      <c r="Y37" s="527"/>
      <c r="Z37" s="906"/>
      <c r="AA37" s="527"/>
      <c r="AB37" s="906"/>
      <c r="AC37" s="527">
        <v>0</v>
      </c>
      <c r="AD37" s="906"/>
      <c r="AE37" s="907"/>
      <c r="AF37" s="354">
        <f t="shared" si="4"/>
        <v>0</v>
      </c>
      <c r="AG37" s="356"/>
      <c r="AH37" s="324"/>
      <c r="AI37" s="945">
        <v>0</v>
      </c>
      <c r="AJ37" s="346"/>
      <c r="AK37" s="905"/>
      <c r="AL37" s="219">
        <f>ROUND(AF37-AI37,1)</f>
        <v>0</v>
      </c>
      <c r="AM37" s="880"/>
      <c r="AN37" s="45">
        <f t="shared" si="5"/>
        <v>0</v>
      </c>
    </row>
    <row r="38" spans="1:43" ht="15.75">
      <c r="A38" s="286"/>
      <c r="B38" s="318" t="s">
        <v>276</v>
      </c>
      <c r="C38" s="286"/>
      <c r="D38" s="286"/>
      <c r="E38" s="354">
        <v>66.2</v>
      </c>
      <c r="F38" s="338"/>
      <c r="G38" s="361"/>
      <c r="H38" s="338"/>
      <c r="I38" s="361"/>
      <c r="J38" s="338"/>
      <c r="K38" s="361"/>
      <c r="L38" s="338"/>
      <c r="M38" s="361"/>
      <c r="N38" s="338"/>
      <c r="O38" s="361"/>
      <c r="P38" s="338"/>
      <c r="Q38" s="675"/>
      <c r="R38" s="338"/>
      <c r="S38" s="675"/>
      <c r="T38" s="338"/>
      <c r="U38" s="675"/>
      <c r="V38" s="338"/>
      <c r="W38" s="675"/>
      <c r="X38" s="338"/>
      <c r="Y38" s="527"/>
      <c r="Z38" s="338"/>
      <c r="AA38" s="675"/>
      <c r="AB38" s="338"/>
      <c r="AC38" s="527">
        <v>0</v>
      </c>
      <c r="AD38" s="338"/>
      <c r="AE38" s="324"/>
      <c r="AF38" s="354">
        <f t="shared" si="4"/>
        <v>66.2</v>
      </c>
      <c r="AG38" s="356"/>
      <c r="AH38" s="324"/>
      <c r="AI38" s="946">
        <v>56.4</v>
      </c>
      <c r="AJ38" s="355"/>
      <c r="AK38" s="893"/>
      <c r="AL38" s="3080">
        <f>ROUND(AF38-AI38,1)</f>
        <v>9.8000000000000007</v>
      </c>
      <c r="AM38" s="880"/>
      <c r="AN38" s="2361">
        <f>ROUND((AF38-AI38)/AI38,3)</f>
        <v>0.17399999999999999</v>
      </c>
    </row>
    <row r="39" spans="1:43" ht="15.75">
      <c r="A39" s="286"/>
      <c r="B39" s="286"/>
      <c r="C39" s="286"/>
      <c r="D39" s="286"/>
      <c r="E39" s="370"/>
      <c r="F39" s="338"/>
      <c r="G39" s="370"/>
      <c r="H39" s="338"/>
      <c r="I39" s="370"/>
      <c r="J39" s="338"/>
      <c r="K39" s="370"/>
      <c r="L39" s="338"/>
      <c r="M39" s="370"/>
      <c r="N39" s="338"/>
      <c r="O39" s="370"/>
      <c r="P39" s="338"/>
      <c r="Q39" s="370"/>
      <c r="R39" s="338"/>
      <c r="S39" s="370"/>
      <c r="T39" s="338"/>
      <c r="U39" s="370"/>
      <c r="V39" s="338"/>
      <c r="W39" s="370"/>
      <c r="X39" s="338"/>
      <c r="Y39" s="370"/>
      <c r="Z39" s="338"/>
      <c r="AA39" s="370"/>
      <c r="AB39" s="338"/>
      <c r="AC39" s="928"/>
      <c r="AD39" s="338"/>
      <c r="AE39" s="324"/>
      <c r="AF39" s="370"/>
      <c r="AG39" s="356"/>
      <c r="AH39" s="324"/>
      <c r="AI39" s="947"/>
      <c r="AJ39" s="325"/>
      <c r="AK39" s="908"/>
      <c r="AL39" s="325"/>
      <c r="AM39" s="880"/>
      <c r="AN39" s="892"/>
    </row>
    <row r="40" spans="1:43" ht="15.75">
      <c r="A40" s="286"/>
      <c r="B40" s="284" t="s">
        <v>264</v>
      </c>
      <c r="C40" s="286"/>
      <c r="D40" s="286"/>
      <c r="E40" s="334">
        <f>ROUND(SUM(E33:E38),1)</f>
        <v>117.4</v>
      </c>
      <c r="F40" s="334"/>
      <c r="G40" s="334">
        <f>ROUND(SUM(G33:G38),1)</f>
        <v>0</v>
      </c>
      <c r="H40" s="334"/>
      <c r="I40" s="334">
        <f>ROUND(SUM(I33:I38),1)</f>
        <v>0</v>
      </c>
      <c r="J40" s="334"/>
      <c r="K40" s="334">
        <f>ROUND(SUM(K33:K38),1)</f>
        <v>0</v>
      </c>
      <c r="L40" s="334"/>
      <c r="M40" s="334">
        <f>ROUND(SUM(M33:M38),1)</f>
        <v>0</v>
      </c>
      <c r="N40" s="334"/>
      <c r="O40" s="334">
        <f>ROUND(SUM(O33:O38),1)</f>
        <v>0</v>
      </c>
      <c r="P40" s="334"/>
      <c r="Q40" s="334">
        <f>ROUND(SUM(Q33:Q38),1)</f>
        <v>0</v>
      </c>
      <c r="R40" s="334"/>
      <c r="S40" s="334">
        <f>ROUND(SUM(S33:S38),1)</f>
        <v>0</v>
      </c>
      <c r="T40" s="334"/>
      <c r="U40" s="334">
        <f>ROUND(SUM(U33:U38),1)</f>
        <v>0</v>
      </c>
      <c r="V40" s="334"/>
      <c r="W40" s="334">
        <f>ROUND(SUM(W33:W38),1)</f>
        <v>0</v>
      </c>
      <c r="X40" s="334"/>
      <c r="Y40" s="334">
        <f>ROUND(SUM(Y33:Y38),1)</f>
        <v>0</v>
      </c>
      <c r="Z40" s="334"/>
      <c r="AA40" s="334">
        <f>ROUND(SUM(AA33:AA38),1)</f>
        <v>0</v>
      </c>
      <c r="AB40" s="334"/>
      <c r="AC40" s="2799">
        <f>ROUND(SUM(AC33:AC38),1)</f>
        <v>0</v>
      </c>
      <c r="AD40" s="334"/>
      <c r="AE40" s="336"/>
      <c r="AF40" s="334">
        <f>ROUND(SUM(AF33:AF38),1)</f>
        <v>117.4</v>
      </c>
      <c r="AG40" s="597"/>
      <c r="AH40" s="336"/>
      <c r="AI40" s="334">
        <f>SUM(AI33:AI38)</f>
        <v>119.5</v>
      </c>
      <c r="AJ40" s="353"/>
      <c r="AK40" s="895"/>
      <c r="AL40" s="351">
        <f>ROUND(AF40-AI40,1)</f>
        <v>-2.1</v>
      </c>
      <c r="AM40" s="903"/>
      <c r="AN40" s="768">
        <f>ROUND(SUM(AF40-AI40)/AI40,3)</f>
        <v>-1.7999999999999999E-2</v>
      </c>
    </row>
    <row r="41" spans="1:43" ht="15.75">
      <c r="A41" s="286"/>
      <c r="B41" s="286"/>
      <c r="C41" s="286"/>
      <c r="D41" s="286"/>
      <c r="E41" s="370"/>
      <c r="F41" s="338"/>
      <c r="G41" s="370"/>
      <c r="H41" s="338"/>
      <c r="I41" s="370"/>
      <c r="J41" s="338"/>
      <c r="K41" s="370"/>
      <c r="L41" s="338"/>
      <c r="M41" s="370"/>
      <c r="N41" s="338"/>
      <c r="O41" s="370"/>
      <c r="P41" s="338"/>
      <c r="Q41" s="370"/>
      <c r="R41" s="338"/>
      <c r="S41" s="370"/>
      <c r="T41" s="338"/>
      <c r="U41" s="370"/>
      <c r="V41" s="338"/>
      <c r="W41" s="370"/>
      <c r="X41" s="338"/>
      <c r="Y41" s="370"/>
      <c r="Z41" s="338"/>
      <c r="AA41" s="370"/>
      <c r="AB41" s="338"/>
      <c r="AC41" s="338"/>
      <c r="AD41" s="338"/>
      <c r="AE41" s="324"/>
      <c r="AF41" s="370"/>
      <c r="AG41" s="356"/>
      <c r="AH41" s="324"/>
      <c r="AI41" s="463"/>
      <c r="AJ41" s="321"/>
      <c r="AK41" s="895"/>
      <c r="AL41" s="325"/>
      <c r="AM41" s="880"/>
      <c r="AN41" s="892"/>
    </row>
    <row r="42" spans="1:43" ht="15.75">
      <c r="A42" s="286"/>
      <c r="B42" s="284" t="s">
        <v>265</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24"/>
      <c r="AF42" s="325"/>
      <c r="AG42" s="356"/>
      <c r="AH42" s="321"/>
      <c r="AI42" s="947"/>
      <c r="AJ42" s="325"/>
      <c r="AK42" s="908"/>
      <c r="AL42" s="325"/>
      <c r="AM42" s="880"/>
      <c r="AN42" s="892"/>
    </row>
    <row r="43" spans="1:43" ht="15.75">
      <c r="A43" s="286"/>
      <c r="B43" s="284" t="s">
        <v>266</v>
      </c>
      <c r="C43" s="286"/>
      <c r="D43" s="286"/>
      <c r="E43" s="334">
        <f>ROUND(E19-E40,1)</f>
        <v>-5.7</v>
      </c>
      <c r="F43" s="334"/>
      <c r="G43" s="334">
        <f>ROUND(G19-G40,1)</f>
        <v>0</v>
      </c>
      <c r="H43" s="334"/>
      <c r="I43" s="334">
        <f>ROUND(I19-I40,1)</f>
        <v>0</v>
      </c>
      <c r="J43" s="334"/>
      <c r="K43" s="334">
        <f>ROUND(K19-K40,1)</f>
        <v>0</v>
      </c>
      <c r="L43" s="334"/>
      <c r="M43" s="334">
        <f>ROUND(M19-M40,1)</f>
        <v>0</v>
      </c>
      <c r="N43" s="334"/>
      <c r="O43" s="334">
        <f>ROUND(O19-O40,1)</f>
        <v>0</v>
      </c>
      <c r="P43" s="334"/>
      <c r="Q43" s="334">
        <f>ROUND(Q19-Q40,1)</f>
        <v>0</v>
      </c>
      <c r="R43" s="334"/>
      <c r="S43" s="334">
        <f>ROUND(S19-S40,1)</f>
        <v>0</v>
      </c>
      <c r="T43" s="334"/>
      <c r="U43" s="334">
        <f>ROUND(U19-U40,1)</f>
        <v>0</v>
      </c>
      <c r="V43" s="334"/>
      <c r="W43" s="334">
        <f>ROUND(W19-W40,1)</f>
        <v>0</v>
      </c>
      <c r="X43" s="334"/>
      <c r="Y43" s="334">
        <f>ROUND(Y19-Y40,1)</f>
        <v>0</v>
      </c>
      <c r="Z43" s="334"/>
      <c r="AA43" s="334">
        <f>ROUND(AA19-AA40,1)</f>
        <v>0</v>
      </c>
      <c r="AB43" s="334"/>
      <c r="AC43" s="2799">
        <f>ROUND(AC19-AC40,1)</f>
        <v>0</v>
      </c>
      <c r="AD43" s="334"/>
      <c r="AE43" s="336"/>
      <c r="AF43" s="430">
        <f>ROUND(AF19-AF40,1)</f>
        <v>-5.7</v>
      </c>
      <c r="AG43" s="597"/>
      <c r="AH43" s="336"/>
      <c r="AI43" s="430">
        <f>AI19-AI40</f>
        <v>-7.0999999999999943</v>
      </c>
      <c r="AJ43" s="353"/>
      <c r="AK43" s="895"/>
      <c r="AL43" s="351">
        <f>ROUND((AF43-AI43)*-1,1)</f>
        <v>-1.4</v>
      </c>
      <c r="AM43" s="903"/>
      <c r="AN43" s="768">
        <f>ROUND(SUM(AF43-AI43)/AI43,3)</f>
        <v>-0.19700000000000001</v>
      </c>
    </row>
    <row r="44" spans="1:43" ht="15.75">
      <c r="A44" s="286"/>
      <c r="B44" s="286"/>
      <c r="C44" s="286"/>
      <c r="D44" s="286"/>
      <c r="E44" s="370"/>
      <c r="F44" s="338"/>
      <c r="G44" s="370"/>
      <c r="H44" s="338"/>
      <c r="I44" s="370"/>
      <c r="J44" s="338"/>
      <c r="K44" s="370"/>
      <c r="L44" s="338"/>
      <c r="M44" s="370"/>
      <c r="N44" s="338"/>
      <c r="O44" s="370"/>
      <c r="P44" s="338"/>
      <c r="Q44" s="370"/>
      <c r="R44" s="338"/>
      <c r="S44" s="370"/>
      <c r="T44" s="338"/>
      <c r="U44" s="370"/>
      <c r="V44" s="338"/>
      <c r="W44" s="370"/>
      <c r="X44" s="338"/>
      <c r="Y44" s="370"/>
      <c r="Z44" s="338"/>
      <c r="AA44" s="370"/>
      <c r="AB44" s="338"/>
      <c r="AC44" s="338"/>
      <c r="AD44" s="338"/>
      <c r="AE44" s="324"/>
      <c r="AF44" s="370"/>
      <c r="AG44" s="356"/>
      <c r="AH44" s="324"/>
      <c r="AI44" s="463"/>
      <c r="AJ44" s="321"/>
      <c r="AK44" s="895"/>
      <c r="AL44" s="325"/>
      <c r="AM44" s="880"/>
      <c r="AN44" s="892"/>
    </row>
    <row r="45" spans="1:43" ht="15.75">
      <c r="A45" s="286"/>
      <c r="B45" s="284" t="s">
        <v>267</v>
      </c>
      <c r="C45" s="286"/>
      <c r="D45" s="286"/>
      <c r="E45" s="338"/>
      <c r="F45" s="338"/>
      <c r="G45" s="338"/>
      <c r="H45" s="338"/>
      <c r="I45" s="338"/>
      <c r="J45" s="338"/>
      <c r="K45" s="338"/>
      <c r="L45" s="338"/>
      <c r="M45" s="338"/>
      <c r="N45" s="338"/>
      <c r="O45" s="338"/>
      <c r="P45" s="338"/>
      <c r="Q45" s="338"/>
      <c r="R45" s="338"/>
      <c r="S45" s="338"/>
      <c r="T45" s="338"/>
      <c r="U45" s="338"/>
      <c r="V45" s="338"/>
      <c r="W45" s="338" t="s">
        <v>21</v>
      </c>
      <c r="X45" s="338"/>
      <c r="Y45" s="338"/>
      <c r="Z45" s="338"/>
      <c r="AA45" s="338"/>
      <c r="AB45" s="338"/>
      <c r="AC45" s="338"/>
      <c r="AD45" s="338"/>
      <c r="AE45" s="324"/>
      <c r="AF45" s="338"/>
      <c r="AG45" s="356"/>
      <c r="AH45" s="324"/>
      <c r="AI45" s="465"/>
      <c r="AJ45" s="346"/>
      <c r="AK45" s="905"/>
      <c r="AL45" s="325"/>
      <c r="AM45" s="880"/>
      <c r="AN45" s="892"/>
    </row>
    <row r="46" spans="1:43" ht="15.75">
      <c r="A46" s="286"/>
      <c r="B46" s="318" t="s">
        <v>277</v>
      </c>
      <c r="C46" s="286"/>
      <c r="D46" s="286"/>
      <c r="E46" s="527">
        <v>0</v>
      </c>
      <c r="F46" s="338"/>
      <c r="G46" s="527"/>
      <c r="H46" s="338"/>
      <c r="I46" s="527"/>
      <c r="J46" s="338"/>
      <c r="K46" s="527"/>
      <c r="L46" s="338"/>
      <c r="M46" s="527"/>
      <c r="N46" s="338"/>
      <c r="O46" s="527"/>
      <c r="P46" s="338"/>
      <c r="Q46" s="527"/>
      <c r="R46" s="338"/>
      <c r="S46" s="527"/>
      <c r="T46" s="338"/>
      <c r="U46" s="527"/>
      <c r="V46" s="338"/>
      <c r="W46" s="527"/>
      <c r="X46" s="338"/>
      <c r="Y46" s="527"/>
      <c r="Z46" s="338"/>
      <c r="AA46" s="527"/>
      <c r="AB46" s="338"/>
      <c r="AC46" s="527">
        <v>0</v>
      </c>
      <c r="AD46" s="338"/>
      <c r="AE46" s="324"/>
      <c r="AF46" s="354">
        <f t="shared" ref="AF46:AF47" si="6">ROUND(SUM(E46:AC46),1)</f>
        <v>0</v>
      </c>
      <c r="AG46" s="356"/>
      <c r="AH46" s="324"/>
      <c r="AI46" s="945">
        <v>0</v>
      </c>
      <c r="AJ46" s="354"/>
      <c r="AK46" s="893"/>
      <c r="AL46" s="219">
        <v>0</v>
      </c>
      <c r="AM46" s="880"/>
      <c r="AN46" s="45">
        <f t="shared" ref="AN46:AN47" si="7">ROUND(IF(AI46=0,0,AL46/(AI46)),3)</f>
        <v>0</v>
      </c>
      <c r="AO46" s="880"/>
    </row>
    <row r="47" spans="1:43" ht="15.75">
      <c r="A47" s="286"/>
      <c r="B47" s="318" t="s">
        <v>278</v>
      </c>
      <c r="C47" s="286"/>
      <c r="D47" s="286"/>
      <c r="E47" s="527">
        <v>0</v>
      </c>
      <c r="F47" s="338"/>
      <c r="G47" s="527"/>
      <c r="H47" s="338"/>
      <c r="I47" s="527"/>
      <c r="J47" s="338"/>
      <c r="K47" s="527"/>
      <c r="L47" s="338"/>
      <c r="M47" s="527"/>
      <c r="N47" s="338"/>
      <c r="O47" s="527"/>
      <c r="P47" s="338"/>
      <c r="Q47" s="527"/>
      <c r="R47" s="338"/>
      <c r="S47" s="527"/>
      <c r="T47" s="338"/>
      <c r="U47" s="527"/>
      <c r="V47" s="338"/>
      <c r="W47" s="527"/>
      <c r="X47" s="338"/>
      <c r="Y47" s="527"/>
      <c r="Z47" s="338"/>
      <c r="AA47" s="338"/>
      <c r="AB47" s="338"/>
      <c r="AC47" s="527">
        <v>0</v>
      </c>
      <c r="AD47" s="338"/>
      <c r="AE47" s="324"/>
      <c r="AF47" s="354">
        <f t="shared" si="6"/>
        <v>0</v>
      </c>
      <c r="AG47" s="356"/>
      <c r="AH47" s="324"/>
      <c r="AI47" s="359">
        <v>0</v>
      </c>
      <c r="AJ47" s="321"/>
      <c r="AK47" s="895"/>
      <c r="AL47" s="948">
        <v>0</v>
      </c>
      <c r="AM47" s="880"/>
      <c r="AN47" s="45">
        <f t="shared" si="7"/>
        <v>0</v>
      </c>
    </row>
    <row r="48" spans="1:43" ht="15.75">
      <c r="A48" s="286"/>
      <c r="B48" s="286"/>
      <c r="C48" s="286"/>
      <c r="D48" s="286"/>
      <c r="E48" s="370"/>
      <c r="F48" s="338"/>
      <c r="G48" s="370"/>
      <c r="H48" s="338"/>
      <c r="I48" s="370"/>
      <c r="J48" s="338"/>
      <c r="K48" s="370"/>
      <c r="L48" s="338"/>
      <c r="M48" s="370"/>
      <c r="N48" s="338"/>
      <c r="O48" s="370"/>
      <c r="P48" s="338"/>
      <c r="Q48" s="370"/>
      <c r="R48" s="338"/>
      <c r="S48" s="370"/>
      <c r="T48" s="338"/>
      <c r="U48" s="370"/>
      <c r="V48" s="338"/>
      <c r="W48" s="595"/>
      <c r="X48" s="338"/>
      <c r="Y48" s="370"/>
      <c r="Z48" s="338"/>
      <c r="AA48" s="370"/>
      <c r="AB48" s="338"/>
      <c r="AC48" s="370"/>
      <c r="AD48" s="338"/>
      <c r="AE48" s="324"/>
      <c r="AF48" s="370"/>
      <c r="AG48" s="356"/>
      <c r="AH48" s="324"/>
      <c r="AI48" s="947"/>
      <c r="AJ48" s="325"/>
      <c r="AK48" s="908"/>
      <c r="AL48" s="949"/>
      <c r="AM48" s="950"/>
      <c r="AN48" s="951"/>
      <c r="AO48" s="880"/>
    </row>
    <row r="49" spans="1:41" ht="15.75">
      <c r="A49" s="286"/>
      <c r="B49" s="284" t="s">
        <v>270</v>
      </c>
      <c r="C49" s="286"/>
      <c r="D49" s="286"/>
      <c r="E49" s="744">
        <f>ROUND(SUM(E46:E48),1)</f>
        <v>0</v>
      </c>
      <c r="F49" s="338"/>
      <c r="G49" s="744">
        <f>ROUND(SUM(G46:G48),1)</f>
        <v>0</v>
      </c>
      <c r="H49" s="338"/>
      <c r="I49" s="744">
        <f>ROUND(SUM(I46:I48),1)</f>
        <v>0</v>
      </c>
      <c r="J49" s="338"/>
      <c r="K49" s="744">
        <f>ROUND(SUM(K46:K48),1)</f>
        <v>0</v>
      </c>
      <c r="L49" s="338"/>
      <c r="M49" s="744">
        <f>ROUND(SUM(M46:M48),1)</f>
        <v>0</v>
      </c>
      <c r="N49" s="338"/>
      <c r="O49" s="744">
        <f>ROUND(SUM(O46:O48),1)</f>
        <v>0</v>
      </c>
      <c r="P49" s="338"/>
      <c r="Q49" s="744">
        <f>ROUND(SUM(Q46:Q48),1)</f>
        <v>0</v>
      </c>
      <c r="R49" s="346"/>
      <c r="S49" s="744">
        <f>ROUND(SUM(S46:S48),1)</f>
        <v>0</v>
      </c>
      <c r="T49" s="338"/>
      <c r="U49" s="744">
        <f>ROUND(SUM(U46:U48),1)</f>
        <v>0</v>
      </c>
      <c r="V49" s="338"/>
      <c r="W49" s="744">
        <f>ROUND(SUM(W46:W48),1)</f>
        <v>0</v>
      </c>
      <c r="X49" s="338"/>
      <c r="Y49" s="744">
        <f>ROUND(SUM(Y46:Y48),1)</f>
        <v>0</v>
      </c>
      <c r="Z49" s="354"/>
      <c r="AA49" s="744">
        <f>ROUND(SUM(AA46:AA48),1)</f>
        <v>0</v>
      </c>
      <c r="AB49" s="346"/>
      <c r="AC49" s="744">
        <f>ROUND(SUM(AC46:AC48),1)</f>
        <v>0</v>
      </c>
      <c r="AD49" s="338"/>
      <c r="AE49" s="324"/>
      <c r="AF49" s="744">
        <f>ROUND(SUM(AF46:AF48),1)</f>
        <v>0</v>
      </c>
      <c r="AG49" s="356"/>
      <c r="AH49" s="324"/>
      <c r="AI49" s="744">
        <f>ROUND(SUM(AI46:AI48),1)</f>
        <v>0</v>
      </c>
      <c r="AJ49" s="321"/>
      <c r="AK49" s="895"/>
      <c r="AL49" s="744">
        <f>ROUND(SUM(AL46:AL48),1)</f>
        <v>0</v>
      </c>
      <c r="AM49" s="950"/>
      <c r="AN49" s="3122">
        <f>ROUND(SUM(AN46:AN48),1)</f>
        <v>0</v>
      </c>
    </row>
    <row r="50" spans="1:41" ht="15.75">
      <c r="A50" s="286"/>
      <c r="B50" s="286"/>
      <c r="C50" s="286"/>
      <c r="D50" s="286"/>
      <c r="E50" s="370"/>
      <c r="F50" s="338"/>
      <c r="G50" s="370"/>
      <c r="H50" s="338"/>
      <c r="I50" s="370"/>
      <c r="J50" s="338"/>
      <c r="K50" s="370"/>
      <c r="L50" s="338"/>
      <c r="M50" s="370"/>
      <c r="N50" s="338"/>
      <c r="O50" s="370"/>
      <c r="P50" s="338"/>
      <c r="Q50" s="370"/>
      <c r="R50" s="338"/>
      <c r="S50" s="370"/>
      <c r="T50" s="338"/>
      <c r="U50" s="370"/>
      <c r="V50" s="338"/>
      <c r="W50" s="370"/>
      <c r="X50" s="338"/>
      <c r="Y50" s="370"/>
      <c r="Z50" s="338"/>
      <c r="AA50" s="370"/>
      <c r="AB50" s="338"/>
      <c r="AC50" s="370"/>
      <c r="AD50" s="338"/>
      <c r="AE50" s="324"/>
      <c r="AF50" s="370"/>
      <c r="AG50" s="356"/>
      <c r="AH50" s="324"/>
      <c r="AI50" s="463"/>
      <c r="AJ50" s="321"/>
      <c r="AK50" s="895"/>
      <c r="AL50" s="370"/>
      <c r="AM50" s="880"/>
      <c r="AN50" s="524"/>
    </row>
    <row r="51" spans="1:41" ht="15.75">
      <c r="A51" s="286"/>
      <c r="B51" s="286"/>
      <c r="C51" s="286"/>
      <c r="D51" s="286"/>
      <c r="E51" s="338" t="s">
        <v>21</v>
      </c>
      <c r="F51" s="338" t="s">
        <v>21</v>
      </c>
      <c r="G51" s="338" t="s">
        <v>21</v>
      </c>
      <c r="H51" s="338"/>
      <c r="I51" s="338" t="s">
        <v>21</v>
      </c>
      <c r="J51" s="338"/>
      <c r="K51" s="338" t="s">
        <v>21</v>
      </c>
      <c r="L51" s="338"/>
      <c r="M51" s="338" t="s">
        <v>21</v>
      </c>
      <c r="N51" s="338"/>
      <c r="O51" s="338" t="s">
        <v>21</v>
      </c>
      <c r="P51" s="338"/>
      <c r="Q51" s="338" t="s">
        <v>21</v>
      </c>
      <c r="R51" s="338"/>
      <c r="S51" s="338" t="s">
        <v>21</v>
      </c>
      <c r="T51" s="338"/>
      <c r="U51" s="338" t="s">
        <v>21</v>
      </c>
      <c r="V51" s="338"/>
      <c r="W51" s="338" t="s">
        <v>21</v>
      </c>
      <c r="X51" s="338"/>
      <c r="Y51" s="338" t="s">
        <v>21</v>
      </c>
      <c r="Z51" s="338"/>
      <c r="AA51" s="338" t="s">
        <v>21</v>
      </c>
      <c r="AB51" s="338"/>
      <c r="AC51" s="338"/>
      <c r="AD51" s="338"/>
      <c r="AE51" s="324"/>
      <c r="AF51" s="338"/>
      <c r="AG51" s="356"/>
      <c r="AH51" s="324"/>
      <c r="AI51" s="437"/>
      <c r="AJ51" s="338"/>
      <c r="AK51" s="895"/>
      <c r="AL51" s="325"/>
      <c r="AM51" s="880"/>
      <c r="AN51" s="892"/>
    </row>
    <row r="52" spans="1:41" ht="15.75">
      <c r="A52" s="286"/>
      <c r="B52" s="284" t="s">
        <v>271</v>
      </c>
      <c r="C52" s="286"/>
      <c r="D52" s="286"/>
      <c r="E52" s="338"/>
      <c r="F52" s="338"/>
      <c r="G52" s="338" t="s">
        <v>21</v>
      </c>
      <c r="H52" s="338"/>
      <c r="I52" s="338" t="s">
        <v>21</v>
      </c>
      <c r="J52" s="338"/>
      <c r="K52" s="338" t="s">
        <v>21</v>
      </c>
      <c r="L52" s="338"/>
      <c r="M52" s="338" t="s">
        <v>21</v>
      </c>
      <c r="N52" s="338"/>
      <c r="O52" s="338" t="s">
        <v>21</v>
      </c>
      <c r="P52" s="338"/>
      <c r="Q52" s="338" t="s">
        <v>21</v>
      </c>
      <c r="R52" s="338"/>
      <c r="S52" s="338" t="s">
        <v>21</v>
      </c>
      <c r="T52" s="338"/>
      <c r="U52" s="338" t="s">
        <v>21</v>
      </c>
      <c r="V52" s="338"/>
      <c r="W52" s="338" t="s">
        <v>21</v>
      </c>
      <c r="X52" s="338"/>
      <c r="Y52" s="338" t="s">
        <v>21</v>
      </c>
      <c r="Z52" s="338"/>
      <c r="AA52" s="338" t="s">
        <v>21</v>
      </c>
      <c r="AB52" s="338"/>
      <c r="AC52" s="338"/>
      <c r="AD52" s="338"/>
      <c r="AE52" s="324"/>
      <c r="AF52" s="338"/>
      <c r="AG52" s="356"/>
      <c r="AH52" s="324"/>
      <c r="AI52" s="437"/>
      <c r="AJ52" s="338"/>
      <c r="AK52" s="895"/>
      <c r="AL52" s="325"/>
      <c r="AM52" s="880"/>
      <c r="AN52" s="892"/>
    </row>
    <row r="53" spans="1:41" ht="15.75">
      <c r="A53" s="286"/>
      <c r="B53" s="284" t="s">
        <v>272</v>
      </c>
      <c r="C53" s="286"/>
      <c r="D53" s="286"/>
      <c r="E53" s="338" t="s">
        <v>21</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338" t="s">
        <v>21</v>
      </c>
      <c r="AG53" s="356"/>
      <c r="AH53" s="324"/>
      <c r="AI53" s="947"/>
      <c r="AJ53" s="325"/>
      <c r="AK53" s="908"/>
      <c r="AL53" s="325"/>
      <c r="AM53" s="880"/>
      <c r="AN53" s="892"/>
    </row>
    <row r="54" spans="1:41" ht="16.5" thickBot="1">
      <c r="A54" s="286"/>
      <c r="B54" s="284" t="s">
        <v>205</v>
      </c>
      <c r="C54" s="286"/>
      <c r="D54" s="286"/>
      <c r="E54" s="691">
        <f>ROUND(E43+E49,1)</f>
        <v>-5.7</v>
      </c>
      <c r="F54" s="376"/>
      <c r="G54" s="691">
        <f>ROUND(G43+G49,1)</f>
        <v>0</v>
      </c>
      <c r="H54" s="376"/>
      <c r="I54" s="691">
        <f>ROUND(I43+I49,1)</f>
        <v>0</v>
      </c>
      <c r="J54" s="376"/>
      <c r="K54" s="691">
        <f>ROUND(K43+K49,1)</f>
        <v>0</v>
      </c>
      <c r="L54" s="376"/>
      <c r="M54" s="691">
        <f>ROUND(M43+M49,1)</f>
        <v>0</v>
      </c>
      <c r="N54" s="376"/>
      <c r="O54" s="691">
        <f>ROUND(O43+O49,1)</f>
        <v>0</v>
      </c>
      <c r="P54" s="376"/>
      <c r="Q54" s="691">
        <f>ROUND(Q43+Q49,1)</f>
        <v>0</v>
      </c>
      <c r="R54" s="376"/>
      <c r="S54" s="691">
        <f>ROUND(S43+S49,1)</f>
        <v>0</v>
      </c>
      <c r="T54" s="376"/>
      <c r="U54" s="691">
        <f>ROUND(U43+U49,1)</f>
        <v>0</v>
      </c>
      <c r="V54" s="376"/>
      <c r="W54" s="691">
        <f>ROUND(W43+W49,1)</f>
        <v>0</v>
      </c>
      <c r="X54" s="376"/>
      <c r="Y54" s="691">
        <f>ROUND(Y43+Y49,1)</f>
        <v>0</v>
      </c>
      <c r="Z54" s="376"/>
      <c r="AA54" s="691">
        <f>ROUND(AA43+AA49,1)</f>
        <v>0</v>
      </c>
      <c r="AB54" s="376"/>
      <c r="AC54" s="691">
        <f>ROUND(AC43+AC49,1)</f>
        <v>0</v>
      </c>
      <c r="AD54" s="376"/>
      <c r="AE54" s="377"/>
      <c r="AF54" s="691">
        <f>ROUND(AF43+AF49,1)</f>
        <v>-5.7</v>
      </c>
      <c r="AG54" s="599"/>
      <c r="AH54" s="377"/>
      <c r="AI54" s="691">
        <f>ROUND(AI43+AI49,1)</f>
        <v>-7.1</v>
      </c>
      <c r="AJ54" s="600"/>
      <c r="AK54" s="882"/>
      <c r="AL54" s="691">
        <f>ROUND(AL43+AL49,1)</f>
        <v>-1.4</v>
      </c>
      <c r="AM54" s="903"/>
      <c r="AN54" s="938">
        <f>ROUND(SUM(AF54-AI54)/AI54,3)</f>
        <v>-0.19700000000000001</v>
      </c>
      <c r="AO54" s="885"/>
    </row>
    <row r="55" spans="1:41" ht="16.5" thickTop="1">
      <c r="A55" s="286"/>
      <c r="B55" s="286"/>
      <c r="C55" s="286"/>
      <c r="D55" s="286"/>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436"/>
      <c r="AJ55" s="328"/>
      <c r="AK55" s="522"/>
      <c r="AL55" s="880"/>
      <c r="AM55" s="880"/>
      <c r="AN55" s="892"/>
    </row>
    <row r="56" spans="1:41" ht="15.75">
      <c r="A56" s="286"/>
      <c r="B56" s="286"/>
      <c r="C56" s="286"/>
      <c r="D56" s="286"/>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436"/>
      <c r="AJ56" s="328"/>
      <c r="AK56" s="522"/>
      <c r="AL56" s="880"/>
      <c r="AM56" s="880"/>
      <c r="AN56" s="892"/>
    </row>
    <row r="57" spans="1:41">
      <c r="A57" s="286"/>
      <c r="B57" s="601" t="s">
        <v>279</v>
      </c>
      <c r="C57" s="286"/>
      <c r="D57" s="286"/>
      <c r="E57" s="291"/>
      <c r="F57" s="286"/>
      <c r="G57" s="291"/>
      <c r="H57" s="286"/>
      <c r="I57" s="291"/>
      <c r="J57" s="286"/>
      <c r="K57" s="291"/>
      <c r="L57" s="286"/>
      <c r="M57" s="291"/>
      <c r="N57" s="286"/>
      <c r="O57" s="291"/>
      <c r="P57" s="286"/>
      <c r="Q57" s="291"/>
      <c r="R57" s="286"/>
      <c r="S57" s="728" t="s">
        <v>21</v>
      </c>
      <c r="T57" s="286"/>
      <c r="U57" s="728" t="s">
        <v>21</v>
      </c>
      <c r="V57" s="286"/>
      <c r="W57" s="291"/>
      <c r="X57" s="286"/>
      <c r="Y57" s="291"/>
      <c r="Z57" s="286"/>
      <c r="AA57" s="291"/>
      <c r="AB57" s="286"/>
      <c r="AC57" s="286"/>
      <c r="AD57" s="286"/>
      <c r="AE57" s="286"/>
      <c r="AF57" s="291"/>
      <c r="AG57" s="286"/>
      <c r="AH57" s="286"/>
      <c r="AI57" s="291"/>
      <c r="AJ57" s="291"/>
      <c r="AK57" s="291"/>
      <c r="AL57" s="880"/>
      <c r="AM57" s="880"/>
      <c r="AN57" s="892"/>
    </row>
    <row r="58" spans="1:41">
      <c r="B58" s="286"/>
      <c r="Y58" s="917" t="s">
        <v>21</v>
      </c>
      <c r="AK58" s="880"/>
      <c r="AL58" s="385" t="s">
        <v>21</v>
      </c>
      <c r="AM58" s="880"/>
      <c r="AN58" s="952"/>
    </row>
  </sheetData>
  <mergeCells count="1">
    <mergeCell ref="AF10:AN10"/>
  </mergeCells>
  <pageMargins left="0.46" right="0.25" top="0.75" bottom="0.5" header="0" footer="0.25"/>
  <pageSetup scale="44" orientation="landscape" r:id="rId1"/>
  <headerFooter scaleWithDoc="0" alignWithMargins="0">
    <oddFooter>&amp;C&amp;8 23</oddFooter>
  </headerFooter>
  <ignoredErrors>
    <ignoredError sqref="AN24 AN26" formula="1"/>
    <ignoredError sqref="AN25 AN27:AN31" formula="1" unlockedFormula="1"/>
    <ignoredError sqref="AN46:AN47 AN35:AN37 AN23" unlockedFormula="1"/>
  </ignoredErrors>
</worksheet>
</file>

<file path=xl/worksheets/sheet24.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86" customWidth="1"/>
    <col min="2" max="2" width="1.6640625" style="386" customWidth="1"/>
    <col min="3" max="3" width="9.88671875" style="386" customWidth="1"/>
    <col min="4" max="4" width="1.6640625" style="386" customWidth="1"/>
    <col min="5" max="5" width="8.88671875" style="386" customWidth="1"/>
    <col min="6" max="6" width="1.6640625" style="386" customWidth="1"/>
    <col min="7" max="7" width="8.88671875" style="386" customWidth="1"/>
    <col min="8" max="8" width="1.6640625" style="386" customWidth="1"/>
    <col min="9" max="9" width="8.88671875" style="386" customWidth="1"/>
    <col min="10" max="10" width="1.5546875" style="386" customWidth="1"/>
    <col min="11" max="11" width="9.44140625" style="386" customWidth="1"/>
    <col min="12" max="12" width="1.5546875" style="386" customWidth="1"/>
    <col min="13" max="13" width="13.33203125" style="386" customWidth="1"/>
    <col min="14" max="14" width="1.6640625" style="386" customWidth="1"/>
    <col min="15" max="15" width="11.77734375" style="386" customWidth="1"/>
    <col min="16" max="16" width="1.6640625" style="386" customWidth="1"/>
    <col min="17" max="17" width="11.77734375" style="386" customWidth="1"/>
    <col min="18" max="18" width="1.6640625" style="386" customWidth="1"/>
    <col min="19" max="19" width="12.44140625" style="386" customWidth="1"/>
    <col min="20" max="20" width="1.6640625" style="386" customWidth="1"/>
    <col min="21" max="21" width="10.5546875" style="386" customWidth="1"/>
    <col min="22" max="22" width="1.6640625" style="386" customWidth="1"/>
    <col min="23" max="23" width="10.88671875" style="386" customWidth="1"/>
    <col min="24" max="24" width="1.6640625" style="386" customWidth="1"/>
    <col min="25" max="25" width="9.33203125" style="386" customWidth="1"/>
    <col min="26" max="27" width="1.6640625" style="386" customWidth="1"/>
    <col min="28" max="28" width="11.5546875" style="386" customWidth="1"/>
    <col min="29" max="30" width="1.6640625" style="386" customWidth="1"/>
    <col min="31" max="31" width="12.44140625" style="386" customWidth="1"/>
    <col min="32" max="32" width="3.6640625" style="386" customWidth="1"/>
    <col min="33" max="16384" width="8.88671875" style="386"/>
  </cols>
  <sheetData>
    <row r="1" spans="1:254" ht="16.5" customHeight="1">
      <c r="A1" s="1720" t="s">
        <v>1805</v>
      </c>
    </row>
    <row r="2" spans="1:254" ht="16.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row>
    <row r="3" spans="1:254" ht="20.25" customHeight="1">
      <c r="A3" s="603" t="s">
        <v>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4"/>
      <c r="ED3" s="604"/>
      <c r="EE3" s="604"/>
      <c r="EF3" s="604"/>
      <c r="EG3" s="604"/>
      <c r="EH3" s="604"/>
      <c r="EI3" s="604"/>
      <c r="EJ3" s="604"/>
      <c r="EK3" s="604"/>
      <c r="EL3" s="604"/>
      <c r="EM3" s="604"/>
      <c r="EN3" s="604"/>
      <c r="EO3" s="604"/>
      <c r="EP3" s="604"/>
      <c r="EQ3" s="604"/>
      <c r="ER3" s="604"/>
      <c r="ES3" s="604"/>
      <c r="ET3" s="604"/>
      <c r="EU3" s="604"/>
      <c r="EV3" s="604"/>
      <c r="EW3" s="604"/>
      <c r="EX3" s="604"/>
      <c r="EY3" s="604"/>
      <c r="EZ3" s="604"/>
      <c r="FA3" s="604"/>
      <c r="FB3" s="604"/>
      <c r="FC3" s="604"/>
      <c r="FD3" s="604"/>
      <c r="FE3" s="604"/>
      <c r="FF3" s="604"/>
      <c r="FG3" s="604"/>
      <c r="FH3" s="604"/>
      <c r="FI3" s="604"/>
      <c r="FJ3" s="604"/>
      <c r="FK3" s="604"/>
      <c r="FL3" s="604"/>
      <c r="FM3" s="604"/>
      <c r="FN3" s="604"/>
      <c r="FO3" s="604"/>
      <c r="FP3" s="604"/>
      <c r="FQ3" s="604"/>
      <c r="FR3" s="604"/>
      <c r="FS3" s="604"/>
      <c r="FT3" s="604"/>
      <c r="FU3" s="604"/>
      <c r="FV3" s="604"/>
      <c r="FW3" s="604"/>
      <c r="FX3" s="604"/>
      <c r="FY3" s="604"/>
      <c r="FZ3" s="604"/>
      <c r="GA3" s="604"/>
      <c r="GB3" s="604"/>
      <c r="GC3" s="604"/>
      <c r="GD3" s="604"/>
      <c r="GE3" s="604"/>
      <c r="GF3" s="604"/>
      <c r="GG3" s="604"/>
      <c r="GH3" s="604"/>
      <c r="GI3" s="604"/>
      <c r="GJ3" s="604"/>
      <c r="GK3" s="604"/>
      <c r="GL3" s="604"/>
      <c r="GM3" s="604"/>
      <c r="GN3" s="604"/>
      <c r="GO3" s="604"/>
      <c r="GP3" s="604"/>
      <c r="GQ3" s="604"/>
      <c r="GR3" s="604"/>
      <c r="GS3" s="604"/>
      <c r="GT3" s="604"/>
      <c r="GU3" s="604"/>
      <c r="GV3" s="604"/>
      <c r="GW3" s="604"/>
      <c r="GX3" s="604"/>
      <c r="GY3" s="604"/>
      <c r="GZ3" s="604"/>
      <c r="HA3" s="604"/>
      <c r="HB3" s="604"/>
      <c r="HC3" s="604"/>
      <c r="HD3" s="604"/>
      <c r="HE3" s="604"/>
      <c r="HF3" s="604"/>
      <c r="HG3" s="604"/>
      <c r="HH3" s="604"/>
      <c r="HI3" s="604"/>
      <c r="HJ3" s="604"/>
      <c r="HK3" s="604"/>
      <c r="HL3" s="604"/>
      <c r="HM3" s="604"/>
      <c r="HN3" s="604"/>
      <c r="HO3" s="604"/>
      <c r="HP3" s="604"/>
      <c r="HQ3" s="604"/>
      <c r="HR3" s="604"/>
      <c r="HS3" s="604"/>
      <c r="HT3" s="604"/>
      <c r="HU3" s="604"/>
      <c r="HV3" s="604"/>
      <c r="HW3" s="604"/>
      <c r="HX3" s="604"/>
      <c r="HY3" s="604"/>
      <c r="HZ3" s="604"/>
      <c r="IA3" s="604"/>
      <c r="IB3" s="604"/>
      <c r="IC3" s="604"/>
      <c r="ID3" s="604"/>
      <c r="IE3" s="604"/>
      <c r="IF3" s="604"/>
      <c r="IG3" s="604"/>
      <c r="IH3" s="604"/>
      <c r="II3" s="604"/>
      <c r="IJ3" s="604"/>
      <c r="IK3" s="604"/>
      <c r="IL3" s="604"/>
      <c r="IM3" s="604"/>
      <c r="IN3" s="604"/>
      <c r="IO3" s="604"/>
      <c r="IP3" s="604"/>
      <c r="IQ3" s="604"/>
      <c r="IR3" s="604"/>
      <c r="IS3" s="604"/>
      <c r="IT3" s="604"/>
    </row>
    <row r="4" spans="1:254" ht="20.25" customHeight="1">
      <c r="A4" s="603" t="s">
        <v>280</v>
      </c>
      <c r="B4" s="602"/>
      <c r="C4" s="602"/>
      <c r="D4" s="602"/>
      <c r="E4" s="602"/>
      <c r="F4" s="602"/>
      <c r="G4" s="602"/>
      <c r="H4" s="602"/>
      <c r="I4" s="602" t="s">
        <v>21</v>
      </c>
      <c r="J4" s="602"/>
      <c r="K4" s="602"/>
      <c r="L4" s="602"/>
      <c r="M4" s="602"/>
      <c r="N4" s="602"/>
      <c r="O4" s="602"/>
      <c r="P4" s="602"/>
      <c r="Q4" s="602"/>
      <c r="R4" s="602"/>
      <c r="S4" s="602"/>
      <c r="T4" s="602"/>
      <c r="U4" s="602"/>
      <c r="V4" s="602"/>
      <c r="W4" s="602"/>
      <c r="X4" s="602"/>
      <c r="Y4" s="602" t="s">
        <v>21</v>
      </c>
      <c r="Z4" s="602"/>
      <c r="AA4" s="602"/>
      <c r="AB4" s="602"/>
      <c r="AC4" s="602"/>
      <c r="AD4" s="602"/>
      <c r="AE4" s="602"/>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c r="HB4" s="604"/>
      <c r="HC4" s="604"/>
      <c r="HD4" s="604"/>
      <c r="HE4" s="604"/>
      <c r="HF4" s="604"/>
      <c r="HG4" s="604"/>
      <c r="HH4" s="604"/>
      <c r="HI4" s="604"/>
      <c r="HJ4" s="604"/>
      <c r="HK4" s="604"/>
      <c r="HL4" s="604"/>
      <c r="HM4" s="604"/>
      <c r="HN4" s="604"/>
      <c r="HO4" s="604"/>
      <c r="HP4" s="604"/>
      <c r="HQ4" s="604"/>
      <c r="HR4" s="604"/>
      <c r="HS4" s="604"/>
      <c r="HT4" s="604"/>
      <c r="HU4" s="604"/>
      <c r="HV4" s="604"/>
      <c r="HW4" s="604"/>
      <c r="HX4" s="604"/>
      <c r="HY4" s="604"/>
      <c r="HZ4" s="604"/>
      <c r="IA4" s="604"/>
      <c r="IB4" s="604"/>
      <c r="IC4" s="604"/>
      <c r="ID4" s="604"/>
      <c r="IE4" s="604"/>
      <c r="IF4" s="604"/>
      <c r="IG4" s="604"/>
      <c r="IH4" s="604"/>
      <c r="II4" s="604"/>
      <c r="IJ4" s="604"/>
      <c r="IK4" s="604"/>
      <c r="IL4" s="604"/>
      <c r="IM4" s="604"/>
      <c r="IN4" s="604"/>
      <c r="IO4" s="604"/>
      <c r="IP4" s="604"/>
      <c r="IQ4" s="604"/>
      <c r="IR4" s="604"/>
      <c r="IS4" s="604"/>
      <c r="IT4" s="604"/>
    </row>
    <row r="5" spans="1:254" ht="20.25" customHeight="1">
      <c r="A5" s="605" t="s">
        <v>150</v>
      </c>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3168" t="s">
        <v>281</v>
      </c>
      <c r="AC5" s="3169"/>
      <c r="AD5" s="3169"/>
      <c r="AE5" s="3169"/>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4"/>
      <c r="HC5" s="604"/>
      <c r="HD5" s="604"/>
      <c r="HE5" s="604"/>
      <c r="HF5" s="604"/>
      <c r="HG5" s="604"/>
      <c r="HH5" s="604"/>
      <c r="HI5" s="604"/>
      <c r="HJ5" s="604"/>
      <c r="HK5" s="604"/>
      <c r="HL5" s="604"/>
      <c r="HM5" s="604"/>
      <c r="HN5" s="604"/>
      <c r="HO5" s="604"/>
      <c r="HP5" s="604"/>
      <c r="HQ5" s="604"/>
      <c r="HR5" s="604"/>
      <c r="HS5" s="604"/>
      <c r="HT5" s="604"/>
      <c r="HU5" s="604"/>
      <c r="HV5" s="604"/>
      <c r="HW5" s="604"/>
      <c r="HX5" s="604"/>
      <c r="HY5" s="604"/>
      <c r="HZ5" s="604"/>
      <c r="IA5" s="604"/>
      <c r="IB5" s="604"/>
      <c r="IC5" s="604"/>
      <c r="ID5" s="604"/>
      <c r="IE5" s="604"/>
      <c r="IF5" s="604"/>
      <c r="IG5" s="604"/>
      <c r="IH5" s="604"/>
      <c r="II5" s="604"/>
      <c r="IJ5" s="604"/>
      <c r="IK5" s="604"/>
      <c r="IL5" s="604"/>
      <c r="IM5" s="604"/>
      <c r="IN5" s="604"/>
      <c r="IO5" s="604"/>
      <c r="IP5" s="604"/>
      <c r="IQ5" s="604"/>
      <c r="IR5" s="604"/>
      <c r="IS5" s="604"/>
      <c r="IT5" s="604"/>
    </row>
    <row r="6" spans="1:254" ht="20.25" customHeight="1">
      <c r="A6" s="605" t="s">
        <v>1553</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c r="DB6" s="604"/>
      <c r="DC6" s="604"/>
      <c r="DD6" s="604"/>
      <c r="DE6" s="604"/>
      <c r="DF6" s="604"/>
      <c r="DG6" s="604"/>
      <c r="DH6" s="604"/>
      <c r="DI6" s="604"/>
      <c r="DJ6" s="604"/>
      <c r="DK6" s="604"/>
      <c r="DL6" s="604"/>
      <c r="DM6" s="604"/>
      <c r="DN6" s="604"/>
      <c r="DO6" s="604"/>
      <c r="DP6" s="604"/>
      <c r="DQ6" s="604"/>
      <c r="DR6" s="604"/>
      <c r="DS6" s="604"/>
      <c r="DT6" s="604"/>
      <c r="DU6" s="604"/>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604"/>
      <c r="GC6" s="604"/>
      <c r="GD6" s="604"/>
      <c r="GE6" s="604"/>
      <c r="GF6" s="604"/>
      <c r="GG6" s="604"/>
      <c r="GH6" s="604"/>
      <c r="GI6" s="604"/>
      <c r="GJ6" s="604"/>
      <c r="GK6" s="604"/>
      <c r="GL6" s="604"/>
      <c r="GM6" s="604"/>
      <c r="GN6" s="604"/>
      <c r="GO6" s="604"/>
      <c r="GP6" s="604"/>
      <c r="GQ6" s="604"/>
      <c r="GR6" s="604"/>
      <c r="GS6" s="604"/>
      <c r="GT6" s="604"/>
      <c r="GU6" s="604"/>
      <c r="GV6" s="604"/>
      <c r="GW6" s="604"/>
      <c r="GX6" s="604"/>
      <c r="GY6" s="604"/>
      <c r="GZ6" s="604"/>
      <c r="HA6" s="604"/>
      <c r="HB6" s="604"/>
      <c r="HC6" s="604"/>
      <c r="HD6" s="604"/>
      <c r="HE6" s="604"/>
      <c r="HF6" s="604"/>
      <c r="HG6" s="604"/>
      <c r="HH6" s="604"/>
      <c r="HI6" s="604"/>
      <c r="HJ6" s="604"/>
      <c r="HK6" s="604"/>
      <c r="HL6" s="604"/>
      <c r="HM6" s="604"/>
      <c r="HN6" s="604"/>
      <c r="HO6" s="604"/>
      <c r="HP6" s="604"/>
      <c r="HQ6" s="604"/>
      <c r="HR6" s="604"/>
      <c r="HS6" s="604"/>
      <c r="HT6" s="604"/>
      <c r="HU6" s="604"/>
      <c r="HV6" s="604"/>
      <c r="HW6" s="604"/>
      <c r="HX6" s="604"/>
      <c r="HY6" s="604"/>
      <c r="HZ6" s="604"/>
      <c r="IA6" s="604"/>
      <c r="IB6" s="604"/>
      <c r="IC6" s="604"/>
      <c r="ID6" s="604"/>
      <c r="IE6" s="604"/>
      <c r="IF6" s="604"/>
      <c r="IG6" s="604"/>
      <c r="IH6" s="604"/>
      <c r="II6" s="604"/>
      <c r="IJ6" s="604"/>
      <c r="IK6" s="604"/>
      <c r="IL6" s="604"/>
      <c r="IM6" s="604"/>
      <c r="IN6" s="604"/>
      <c r="IO6" s="604"/>
      <c r="IP6" s="604"/>
      <c r="IQ6" s="604"/>
      <c r="IR6" s="604"/>
      <c r="IS6" s="604"/>
      <c r="IT6" s="604"/>
    </row>
    <row r="7" spans="1:254" ht="20.25" customHeight="1">
      <c r="A7" s="603" t="s">
        <v>1590</v>
      </c>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604"/>
      <c r="GC7" s="604"/>
      <c r="GD7" s="604"/>
      <c r="GE7" s="604"/>
      <c r="GF7" s="604"/>
      <c r="GG7" s="604"/>
      <c r="GH7" s="604"/>
      <c r="GI7" s="604"/>
      <c r="GJ7" s="604"/>
      <c r="GK7" s="604"/>
      <c r="GL7" s="604"/>
      <c r="GM7" s="604"/>
      <c r="GN7" s="604"/>
      <c r="GO7" s="604"/>
      <c r="GP7" s="604"/>
      <c r="GQ7" s="604"/>
      <c r="GR7" s="604"/>
      <c r="GS7" s="604"/>
      <c r="GT7" s="604"/>
      <c r="GU7" s="604"/>
      <c r="GV7" s="604"/>
      <c r="GW7" s="604"/>
      <c r="GX7" s="604"/>
      <c r="GY7" s="604"/>
      <c r="GZ7" s="604"/>
      <c r="HA7" s="604"/>
      <c r="HB7" s="604"/>
      <c r="HC7" s="604"/>
      <c r="HD7" s="604"/>
      <c r="HE7" s="604"/>
      <c r="HF7" s="604"/>
      <c r="HG7" s="604"/>
      <c r="HH7" s="604"/>
      <c r="HI7" s="604"/>
      <c r="HJ7" s="604"/>
      <c r="HK7" s="604"/>
      <c r="HL7" s="604"/>
      <c r="HM7" s="604"/>
      <c r="HN7" s="604"/>
      <c r="HO7" s="604"/>
      <c r="HP7" s="604"/>
      <c r="HQ7" s="604"/>
      <c r="HR7" s="604"/>
      <c r="HS7" s="604"/>
      <c r="HT7" s="604"/>
      <c r="HU7" s="604"/>
      <c r="HV7" s="604"/>
      <c r="HW7" s="604"/>
      <c r="HX7" s="604"/>
      <c r="HY7" s="604"/>
      <c r="HZ7" s="604"/>
      <c r="IA7" s="604"/>
      <c r="IB7" s="604"/>
      <c r="IC7" s="604"/>
      <c r="ID7" s="604"/>
      <c r="IE7" s="604"/>
      <c r="IF7" s="604"/>
      <c r="IG7" s="604"/>
      <c r="IH7" s="604"/>
      <c r="II7" s="604"/>
      <c r="IJ7" s="604"/>
      <c r="IK7" s="604"/>
      <c r="IL7" s="604"/>
      <c r="IM7" s="604"/>
      <c r="IN7" s="604"/>
      <c r="IO7" s="604"/>
      <c r="IP7" s="604"/>
      <c r="IQ7" s="604"/>
      <c r="IR7" s="604"/>
      <c r="IS7" s="604"/>
      <c r="IT7" s="604"/>
    </row>
    <row r="8" spans="1:254" ht="16.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row>
    <row r="9" spans="1:254" ht="16.5" customHeight="1">
      <c r="A9" s="606"/>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row>
    <row r="10" spans="1:254" ht="16.5" customHeight="1">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row>
    <row r="11" spans="1:254" ht="16.5" customHeight="1">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C11" s="606"/>
      <c r="AD11" s="606"/>
      <c r="AE11" s="606"/>
    </row>
    <row r="12" spans="1:254" ht="16.5" customHeight="1">
      <c r="A12" s="602"/>
      <c r="B12" s="602"/>
      <c r="C12" s="611"/>
      <c r="D12" s="611"/>
      <c r="E12" s="611"/>
      <c r="F12" s="611"/>
      <c r="G12" s="611"/>
      <c r="H12" s="611"/>
      <c r="I12" s="611"/>
      <c r="J12" s="611"/>
      <c r="K12" s="611"/>
      <c r="L12" s="611"/>
      <c r="M12" s="611"/>
      <c r="N12" s="611"/>
      <c r="O12" s="611"/>
      <c r="P12" s="611"/>
      <c r="Q12" s="611"/>
      <c r="R12" s="611"/>
      <c r="S12" s="611"/>
      <c r="T12" s="611"/>
      <c r="U12" s="611"/>
      <c r="V12" s="611"/>
      <c r="W12" s="611"/>
      <c r="X12" s="611"/>
      <c r="Y12" s="2420"/>
      <c r="Z12" s="2420"/>
      <c r="AA12" s="611"/>
      <c r="AB12" s="953" t="s">
        <v>1546</v>
      </c>
      <c r="AC12" s="2421"/>
      <c r="AD12" s="2422"/>
      <c r="AE12" s="2423"/>
      <c r="AF12" s="955"/>
    </row>
    <row r="13" spans="1:254" ht="16.5" customHeight="1">
      <c r="A13" s="602"/>
      <c r="B13" s="602"/>
      <c r="C13" s="2424" t="s">
        <v>153</v>
      </c>
      <c r="D13" s="611"/>
      <c r="E13" s="611"/>
      <c r="F13" s="611"/>
      <c r="G13" s="611"/>
      <c r="H13" s="611"/>
      <c r="I13" s="611"/>
      <c r="J13" s="611"/>
      <c r="K13" s="611"/>
      <c r="L13" s="611"/>
      <c r="M13" s="611"/>
      <c r="N13" s="611"/>
      <c r="O13" s="611"/>
      <c r="P13" s="611"/>
      <c r="Q13" s="611"/>
      <c r="R13" s="611"/>
      <c r="S13" s="611"/>
      <c r="T13" s="611"/>
      <c r="U13" s="2424" t="s">
        <v>1545</v>
      </c>
      <c r="V13" s="611"/>
      <c r="W13" s="611"/>
      <c r="X13" s="611"/>
      <c r="Y13" s="611"/>
      <c r="Z13" s="611"/>
      <c r="AA13" s="611"/>
      <c r="AB13" s="1433"/>
      <c r="AC13" s="970"/>
      <c r="AD13" s="970"/>
      <c r="AE13" s="970"/>
      <c r="AF13" s="955"/>
    </row>
    <row r="14" spans="1:254" ht="16.5" customHeight="1">
      <c r="A14" s="602"/>
      <c r="B14" s="602"/>
      <c r="C14" s="2425" t="s">
        <v>154</v>
      </c>
      <c r="D14" s="611"/>
      <c r="E14" s="2425" t="s">
        <v>155</v>
      </c>
      <c r="F14" s="611"/>
      <c r="G14" s="2425" t="s">
        <v>156</v>
      </c>
      <c r="H14" s="611"/>
      <c r="I14" s="2425" t="s">
        <v>157</v>
      </c>
      <c r="J14" s="611"/>
      <c r="K14" s="2425" t="s">
        <v>158</v>
      </c>
      <c r="L14" s="611"/>
      <c r="M14" s="2425" t="s">
        <v>159</v>
      </c>
      <c r="N14" s="611"/>
      <c r="O14" s="2425" t="s">
        <v>160</v>
      </c>
      <c r="P14" s="611"/>
      <c r="Q14" s="2425" t="s">
        <v>161</v>
      </c>
      <c r="R14" s="611"/>
      <c r="S14" s="2425" t="s">
        <v>162</v>
      </c>
      <c r="T14" s="611"/>
      <c r="U14" s="2425" t="s">
        <v>163</v>
      </c>
      <c r="V14" s="611"/>
      <c r="W14" s="2425" t="s">
        <v>164</v>
      </c>
      <c r="X14" s="611"/>
      <c r="Y14" s="2425" t="s">
        <v>165</v>
      </c>
      <c r="Z14" s="611"/>
      <c r="AA14" s="611"/>
      <c r="AB14" s="2424" t="s">
        <v>153</v>
      </c>
      <c r="AC14" s="611" t="s">
        <v>21</v>
      </c>
      <c r="AD14" s="611"/>
      <c r="AE14" s="2424" t="s">
        <v>152</v>
      </c>
      <c r="AF14" s="955"/>
    </row>
    <row r="15" spans="1:254" ht="4.5" customHeight="1">
      <c r="A15" s="602"/>
      <c r="B15" s="602"/>
      <c r="C15" s="607"/>
      <c r="D15" s="602"/>
      <c r="E15" s="607"/>
      <c r="F15" s="602"/>
      <c r="G15" s="607"/>
      <c r="H15" s="602"/>
      <c r="I15" s="607"/>
      <c r="J15" s="602"/>
      <c r="K15" s="607"/>
      <c r="L15" s="602"/>
      <c r="M15" s="607"/>
      <c r="N15" s="602"/>
      <c r="O15" s="607" t="s">
        <v>21</v>
      </c>
      <c r="P15" s="602"/>
      <c r="Q15" s="607"/>
      <c r="R15" s="602"/>
      <c r="S15" s="607"/>
      <c r="T15" s="602"/>
      <c r="U15" s="607" t="s">
        <v>21</v>
      </c>
      <c r="V15" s="602"/>
      <c r="W15" s="607"/>
      <c r="X15" s="602"/>
      <c r="Y15" s="607"/>
      <c r="Z15" s="602"/>
      <c r="AA15" s="602"/>
      <c r="AB15" s="607"/>
      <c r="AC15" s="602"/>
      <c r="AD15" s="602"/>
      <c r="AE15" s="607"/>
      <c r="AF15" s="386" t="s">
        <v>21</v>
      </c>
    </row>
    <row r="16" spans="1:254" ht="16.5" customHeight="1">
      <c r="A16" s="608" t="s">
        <v>166</v>
      </c>
      <c r="B16" s="602"/>
      <c r="C16" s="609">
        <v>62.5</v>
      </c>
      <c r="D16" s="609"/>
      <c r="E16" s="609"/>
      <c r="F16" s="954"/>
      <c r="G16" s="609"/>
      <c r="H16" s="954"/>
      <c r="I16" s="609"/>
      <c r="J16" s="954"/>
      <c r="K16" s="609"/>
      <c r="L16" s="954"/>
      <c r="M16" s="609"/>
      <c r="N16" s="954"/>
      <c r="O16" s="609"/>
      <c r="P16" s="954"/>
      <c r="Q16" s="609"/>
      <c r="R16" s="954"/>
      <c r="S16" s="954"/>
      <c r="T16" s="954"/>
      <c r="U16" s="609"/>
      <c r="V16" s="954"/>
      <c r="W16" s="609"/>
      <c r="X16" s="954"/>
      <c r="Y16" s="609"/>
      <c r="Z16" s="609"/>
      <c r="AA16" s="610"/>
      <c r="AB16" s="609">
        <f>C16</f>
        <v>62.5</v>
      </c>
      <c r="AC16" s="609"/>
      <c r="AD16" s="610"/>
      <c r="AE16" s="609">
        <v>83.7</v>
      </c>
      <c r="AF16" s="955"/>
      <c r="AG16" s="955"/>
    </row>
    <row r="17" spans="1:38" ht="16.5" customHeight="1">
      <c r="A17" s="602"/>
      <c r="B17" s="602"/>
      <c r="C17" s="602" t="s">
        <v>21</v>
      </c>
      <c r="D17" s="602"/>
      <c r="E17" s="612"/>
      <c r="F17" s="612"/>
      <c r="G17" s="612"/>
      <c r="H17" s="612"/>
      <c r="I17" s="612"/>
      <c r="J17" s="612"/>
      <c r="K17" s="612"/>
      <c r="L17" s="612"/>
      <c r="M17" s="612"/>
      <c r="N17" s="612"/>
      <c r="O17" s="612"/>
      <c r="P17" s="612"/>
      <c r="Q17" s="612"/>
      <c r="R17" s="612"/>
      <c r="S17" s="612"/>
      <c r="T17" s="612"/>
      <c r="U17" s="612"/>
      <c r="V17" s="612"/>
      <c r="W17" s="612"/>
      <c r="X17" s="612"/>
      <c r="Y17" s="612"/>
      <c r="Z17" s="602"/>
      <c r="AA17" s="613"/>
      <c r="AB17" s="602" t="s">
        <v>21</v>
      </c>
      <c r="AC17" s="602"/>
      <c r="AD17" s="613"/>
      <c r="AE17" s="602" t="s">
        <v>21</v>
      </c>
    </row>
    <row r="18" spans="1:38" ht="16.5" customHeight="1">
      <c r="A18" s="611" t="s">
        <v>20</v>
      </c>
      <c r="B18" s="602"/>
      <c r="C18" s="602"/>
      <c r="D18" s="602"/>
      <c r="E18" s="612"/>
      <c r="F18" s="612"/>
      <c r="G18" s="612"/>
      <c r="H18" s="612"/>
      <c r="I18" s="612"/>
      <c r="J18" s="612"/>
      <c r="K18" s="612"/>
      <c r="L18" s="612"/>
      <c r="M18" s="612"/>
      <c r="N18" s="612"/>
      <c r="O18" s="612"/>
      <c r="P18" s="612"/>
      <c r="Q18" s="612"/>
      <c r="R18" s="612"/>
      <c r="S18" s="612"/>
      <c r="T18" s="612"/>
      <c r="U18" s="612"/>
      <c r="V18" s="612"/>
      <c r="W18" s="612"/>
      <c r="X18" s="612"/>
      <c r="Y18" s="612"/>
      <c r="Z18" s="602"/>
      <c r="AA18" s="613"/>
      <c r="AB18" s="602"/>
      <c r="AC18" s="602"/>
      <c r="AD18" s="613"/>
      <c r="AE18" s="602"/>
    </row>
    <row r="19" spans="1:38" ht="18.75" customHeight="1">
      <c r="A19" s="602" t="s">
        <v>226</v>
      </c>
      <c r="B19" s="602"/>
      <c r="C19" s="614">
        <v>4.8</v>
      </c>
      <c r="D19" s="614"/>
      <c r="E19" s="619"/>
      <c r="F19" s="628"/>
      <c r="G19" s="619"/>
      <c r="H19" s="628"/>
      <c r="I19" s="619"/>
      <c r="J19" s="628"/>
      <c r="K19" s="956"/>
      <c r="L19" s="628"/>
      <c r="M19" s="619"/>
      <c r="N19" s="628"/>
      <c r="O19" s="619"/>
      <c r="P19" s="628"/>
      <c r="Q19" s="618"/>
      <c r="R19" s="628"/>
      <c r="S19" s="619"/>
      <c r="T19" s="628"/>
      <c r="U19" s="619"/>
      <c r="V19" s="628"/>
      <c r="W19" s="618"/>
      <c r="X19" s="628"/>
      <c r="Y19" s="618"/>
      <c r="Z19" s="614"/>
      <c r="AA19" s="615"/>
      <c r="AB19" s="614">
        <f>ROUND(SUM(C19:Y19),1)</f>
        <v>4.8</v>
      </c>
      <c r="AC19" s="614"/>
      <c r="AD19" s="615"/>
      <c r="AE19" s="957">
        <v>4.7</v>
      </c>
    </row>
    <row r="20" spans="1:38" ht="17.25" customHeight="1">
      <c r="A20" s="608" t="s">
        <v>282</v>
      </c>
      <c r="B20" s="602"/>
      <c r="C20" s="614">
        <v>9.1999999999999993</v>
      </c>
      <c r="D20" s="614"/>
      <c r="E20" s="619"/>
      <c r="F20" s="628"/>
      <c r="G20" s="619"/>
      <c r="H20" s="628"/>
      <c r="I20" s="619"/>
      <c r="J20" s="628"/>
      <c r="K20" s="619"/>
      <c r="L20" s="958"/>
      <c r="M20" s="619"/>
      <c r="N20" s="628"/>
      <c r="O20" s="619"/>
      <c r="P20" s="628"/>
      <c r="Q20" s="618"/>
      <c r="R20" s="628"/>
      <c r="S20" s="619"/>
      <c r="T20" s="628"/>
      <c r="U20" s="619"/>
      <c r="V20" s="628"/>
      <c r="W20" s="618"/>
      <c r="X20" s="628"/>
      <c r="Y20" s="618"/>
      <c r="Z20" s="614"/>
      <c r="AA20" s="615"/>
      <c r="AB20" s="614">
        <f>ROUND(SUM(C20:Y20),1)</f>
        <v>9.1999999999999993</v>
      </c>
      <c r="AC20" s="614"/>
      <c r="AD20" s="615"/>
      <c r="AE20" s="957">
        <v>179.8</v>
      </c>
    </row>
    <row r="21" spans="1:38" ht="17.25" customHeight="1">
      <c r="A21" s="630" t="s">
        <v>283</v>
      </c>
      <c r="B21" s="602"/>
      <c r="C21" s="959">
        <v>244.8</v>
      </c>
      <c r="D21" s="614"/>
      <c r="E21" s="959"/>
      <c r="F21" s="628"/>
      <c r="G21" s="959"/>
      <c r="H21" s="628"/>
      <c r="I21" s="956"/>
      <c r="J21" s="628"/>
      <c r="K21" s="956"/>
      <c r="L21" s="628"/>
      <c r="M21" s="956"/>
      <c r="N21" s="628"/>
      <c r="O21" s="956"/>
      <c r="P21" s="628"/>
      <c r="Q21" s="956"/>
      <c r="R21" s="628"/>
      <c r="S21" s="619"/>
      <c r="T21" s="628"/>
      <c r="U21" s="956"/>
      <c r="V21" s="628"/>
      <c r="W21" s="960"/>
      <c r="X21" s="628"/>
      <c r="Y21" s="618"/>
      <c r="Z21" s="614"/>
      <c r="AA21" s="615"/>
      <c r="AB21" s="614">
        <f>ROUND(SUM(C21:Y21),1)</f>
        <v>244.8</v>
      </c>
      <c r="AC21" s="614"/>
      <c r="AD21" s="615"/>
      <c r="AE21" s="957">
        <v>269.7</v>
      </c>
      <c r="AF21" s="961"/>
    </row>
    <row r="22" spans="1:38" ht="16.5" customHeight="1">
      <c r="A22" s="602"/>
      <c r="B22" s="602"/>
      <c r="C22" s="962"/>
      <c r="D22" s="614"/>
      <c r="E22" s="963"/>
      <c r="F22" s="628"/>
      <c r="G22" s="963"/>
      <c r="H22" s="628"/>
      <c r="I22" s="963"/>
      <c r="J22" s="628"/>
      <c r="K22" s="963"/>
      <c r="L22" s="628"/>
      <c r="M22" s="963"/>
      <c r="N22" s="628"/>
      <c r="O22" s="963"/>
      <c r="P22" s="628"/>
      <c r="Q22" s="963"/>
      <c r="R22" s="628"/>
      <c r="S22" s="963"/>
      <c r="T22" s="628"/>
      <c r="U22" s="963"/>
      <c r="V22" s="628"/>
      <c r="W22" s="623"/>
      <c r="X22" s="628"/>
      <c r="Y22" s="963"/>
      <c r="Z22" s="614"/>
      <c r="AA22" s="615"/>
      <c r="AB22" s="962"/>
      <c r="AC22" s="614"/>
      <c r="AD22" s="615"/>
      <c r="AE22" s="962"/>
    </row>
    <row r="23" spans="1:38" ht="16.5" customHeight="1">
      <c r="A23" s="611" t="s">
        <v>186</v>
      </c>
      <c r="B23" s="602"/>
      <c r="C23" s="629">
        <f>ROUND(SUM(C19:C22),1)</f>
        <v>258.8</v>
      </c>
      <c r="D23" s="616"/>
      <c r="E23" s="629">
        <f>ROUND(SUM(E19:E22),1)</f>
        <v>0</v>
      </c>
      <c r="F23" s="629"/>
      <c r="G23" s="629">
        <f>ROUND(SUM(G19:G22),1)</f>
        <v>0</v>
      </c>
      <c r="H23" s="629"/>
      <c r="I23" s="629">
        <f>ROUND(SUM(I19:I22),1)</f>
        <v>0</v>
      </c>
      <c r="J23" s="629"/>
      <c r="K23" s="629">
        <f>ROUND(SUM(K19:K22),1)</f>
        <v>0</v>
      </c>
      <c r="L23" s="629"/>
      <c r="M23" s="629">
        <f>ROUND(SUM(M19:M22),1)</f>
        <v>0</v>
      </c>
      <c r="N23" s="629"/>
      <c r="O23" s="629">
        <f>ROUND(SUM(O19:O22),1)</f>
        <v>0</v>
      </c>
      <c r="P23" s="629"/>
      <c r="Q23" s="629">
        <f>ROUND(SUM(Q19:Q22),1)</f>
        <v>0</v>
      </c>
      <c r="R23" s="629"/>
      <c r="S23" s="629">
        <f>ROUND(SUM(S19:S22),1)</f>
        <v>0</v>
      </c>
      <c r="T23" s="629"/>
      <c r="U23" s="629">
        <f>ROUND(SUM(U19:U22),1)</f>
        <v>0</v>
      </c>
      <c r="V23" s="629"/>
      <c r="W23" s="629">
        <f>ROUND(SUM(W19:W22),1)</f>
        <v>0</v>
      </c>
      <c r="X23" s="629"/>
      <c r="Y23" s="629">
        <f>ROUND(SUM(Y19:Y22),1)</f>
        <v>0</v>
      </c>
      <c r="Z23" s="616"/>
      <c r="AA23" s="617"/>
      <c r="AB23" s="629">
        <f>ROUND(SUM(AB19:AB22),1)</f>
        <v>258.8</v>
      </c>
      <c r="AC23" s="964"/>
      <c r="AD23" s="616"/>
      <c r="AE23" s="629">
        <f>ROUND(SUM(AE19:AE22),1)</f>
        <v>454.2</v>
      </c>
      <c r="AF23" s="955"/>
      <c r="AG23" s="955"/>
      <c r="AH23" s="955"/>
      <c r="AI23" s="955"/>
      <c r="AJ23" s="955"/>
      <c r="AK23" s="955"/>
      <c r="AL23" s="955"/>
    </row>
    <row r="24" spans="1:38" ht="16.5" customHeight="1">
      <c r="A24" s="602"/>
      <c r="B24" s="602"/>
      <c r="C24" s="962"/>
      <c r="D24" s="614"/>
      <c r="E24" s="963"/>
      <c r="F24" s="628"/>
      <c r="G24" s="963"/>
      <c r="H24" s="628"/>
      <c r="I24" s="963"/>
      <c r="J24" s="628"/>
      <c r="K24" s="963"/>
      <c r="L24" s="628"/>
      <c r="M24" s="963"/>
      <c r="N24" s="628"/>
      <c r="O24" s="963"/>
      <c r="P24" s="628"/>
      <c r="Q24" s="963"/>
      <c r="R24" s="628"/>
      <c r="S24" s="963"/>
      <c r="T24" s="628"/>
      <c r="U24" s="963"/>
      <c r="V24" s="628"/>
      <c r="W24" s="963"/>
      <c r="X24" s="628"/>
      <c r="Y24" s="963"/>
      <c r="Z24" s="614"/>
      <c r="AA24" s="615"/>
      <c r="AB24" s="962"/>
      <c r="AC24" s="614"/>
      <c r="AD24" s="615"/>
      <c r="AE24" s="962"/>
    </row>
    <row r="25" spans="1:38" ht="16.5" customHeight="1">
      <c r="A25" s="602"/>
      <c r="B25" s="602"/>
      <c r="C25" s="614"/>
      <c r="D25" s="614"/>
      <c r="E25" s="628"/>
      <c r="F25" s="628"/>
      <c r="G25" s="628"/>
      <c r="H25" s="628"/>
      <c r="I25" s="628"/>
      <c r="J25" s="628"/>
      <c r="K25" s="628"/>
      <c r="L25" s="628"/>
      <c r="M25" s="628"/>
      <c r="N25" s="628"/>
      <c r="O25" s="628"/>
      <c r="P25" s="628"/>
      <c r="Q25" s="628"/>
      <c r="R25" s="628"/>
      <c r="S25" s="628"/>
      <c r="T25" s="628"/>
      <c r="U25" s="628"/>
      <c r="V25" s="628"/>
      <c r="W25" s="628"/>
      <c r="X25" s="628"/>
      <c r="Y25" s="628"/>
      <c r="Z25" s="614"/>
      <c r="AA25" s="615"/>
      <c r="AB25" s="614"/>
      <c r="AC25" s="614"/>
      <c r="AD25" s="615"/>
      <c r="AE25" s="614"/>
    </row>
    <row r="26" spans="1:38" ht="16.5" customHeight="1">
      <c r="A26" s="602"/>
      <c r="B26" s="602"/>
      <c r="C26" s="614"/>
      <c r="D26" s="614"/>
      <c r="E26" s="628"/>
      <c r="F26" s="628"/>
      <c r="G26" s="628"/>
      <c r="H26" s="628"/>
      <c r="I26" s="628"/>
      <c r="J26" s="628"/>
      <c r="K26" s="628"/>
      <c r="L26" s="628"/>
      <c r="M26" s="628"/>
      <c r="N26" s="628"/>
      <c r="O26" s="628"/>
      <c r="P26" s="628"/>
      <c r="Q26" s="628"/>
      <c r="R26" s="628"/>
      <c r="S26" s="628"/>
      <c r="T26" s="628"/>
      <c r="U26" s="628"/>
      <c r="V26" s="628"/>
      <c r="W26" s="628"/>
      <c r="X26" s="628"/>
      <c r="Y26" s="628"/>
      <c r="Z26" s="614"/>
      <c r="AA26" s="615"/>
      <c r="AB26" s="614"/>
      <c r="AC26" s="614"/>
      <c r="AD26" s="615"/>
      <c r="AE26" s="614"/>
    </row>
    <row r="27" spans="1:38" ht="16.5" customHeight="1">
      <c r="A27" s="611" t="s">
        <v>29</v>
      </c>
      <c r="B27" s="602"/>
      <c r="C27" s="614"/>
      <c r="D27" s="614"/>
      <c r="E27" s="628"/>
      <c r="F27" s="628"/>
      <c r="G27" s="628"/>
      <c r="H27" s="628"/>
      <c r="I27" s="628"/>
      <c r="J27" s="628"/>
      <c r="K27" s="628"/>
      <c r="L27" s="628"/>
      <c r="M27" s="628"/>
      <c r="N27" s="628"/>
      <c r="O27" s="628"/>
      <c r="P27" s="628"/>
      <c r="Q27" s="628"/>
      <c r="R27" s="628"/>
      <c r="S27" s="628"/>
      <c r="T27" s="628"/>
      <c r="U27" s="628"/>
      <c r="V27" s="628"/>
      <c r="W27" s="628"/>
      <c r="X27" s="628"/>
      <c r="Y27" s="628"/>
      <c r="Z27" s="614"/>
      <c r="AA27" s="615"/>
      <c r="AB27" s="614"/>
      <c r="AC27" s="614"/>
      <c r="AD27" s="615"/>
      <c r="AE27" s="614"/>
    </row>
    <row r="28" spans="1:38" ht="16.5" customHeight="1">
      <c r="A28" s="602" t="s">
        <v>189</v>
      </c>
      <c r="B28" s="602"/>
      <c r="C28" s="614"/>
      <c r="D28" s="614"/>
      <c r="E28" s="628"/>
      <c r="F28" s="628"/>
      <c r="G28" s="628"/>
      <c r="H28" s="628"/>
      <c r="I28" s="628"/>
      <c r="J28" s="628"/>
      <c r="K28" s="628"/>
      <c r="L28" s="628"/>
      <c r="M28" s="628"/>
      <c r="N28" s="628"/>
      <c r="O28" s="628"/>
      <c r="P28" s="628"/>
      <c r="Q28" s="628"/>
      <c r="R28" s="628"/>
      <c r="S28" s="628"/>
      <c r="T28" s="628"/>
      <c r="U28" s="628"/>
      <c r="V28" s="628"/>
      <c r="W28" s="628"/>
      <c r="X28" s="628"/>
      <c r="Y28" s="628"/>
      <c r="Z28" s="614"/>
      <c r="AA28" s="615"/>
      <c r="AB28" s="614"/>
      <c r="AC28" s="614"/>
      <c r="AD28" s="615"/>
      <c r="AE28" s="614"/>
    </row>
    <row r="29" spans="1:38" ht="16.5" customHeight="1">
      <c r="A29" s="602" t="s">
        <v>284</v>
      </c>
      <c r="B29" s="602"/>
      <c r="C29" s="614">
        <v>0.4</v>
      </c>
      <c r="D29" s="614"/>
      <c r="E29" s="619"/>
      <c r="F29" s="628"/>
      <c r="G29" s="619"/>
      <c r="H29" s="628"/>
      <c r="I29" s="619"/>
      <c r="J29" s="628"/>
      <c r="K29" s="619"/>
      <c r="L29" s="628"/>
      <c r="M29" s="619"/>
      <c r="N29" s="628"/>
      <c r="O29" s="619"/>
      <c r="P29" s="628"/>
      <c r="Q29" s="618"/>
      <c r="R29" s="628"/>
      <c r="S29" s="619"/>
      <c r="T29" s="628"/>
      <c r="U29" s="619"/>
      <c r="V29" s="628"/>
      <c r="W29" s="619"/>
      <c r="X29" s="628"/>
      <c r="Y29" s="618"/>
      <c r="Z29" s="614"/>
      <c r="AA29" s="615"/>
      <c r="AB29" s="614">
        <f>ROUND(SUM(C29:Y29),1)</f>
        <v>0.4</v>
      </c>
      <c r="AC29" s="614"/>
      <c r="AD29" s="615"/>
      <c r="AE29" s="614">
        <v>0.4</v>
      </c>
    </row>
    <row r="30" spans="1:38" ht="16.5" customHeight="1">
      <c r="A30" s="602" t="s">
        <v>227</v>
      </c>
      <c r="B30" s="602"/>
      <c r="C30" s="614">
        <v>2.4</v>
      </c>
      <c r="D30" s="614"/>
      <c r="E30" s="619"/>
      <c r="F30" s="628"/>
      <c r="G30" s="619"/>
      <c r="H30" s="628"/>
      <c r="I30" s="619"/>
      <c r="J30" s="628"/>
      <c r="K30" s="619"/>
      <c r="L30" s="628"/>
      <c r="M30" s="619"/>
      <c r="N30" s="628"/>
      <c r="O30" s="619"/>
      <c r="P30" s="628"/>
      <c r="Q30" s="618"/>
      <c r="R30" s="628"/>
      <c r="S30" s="619"/>
      <c r="T30" s="628"/>
      <c r="U30" s="619"/>
      <c r="V30" s="628"/>
      <c r="W30" s="618"/>
      <c r="X30" s="628"/>
      <c r="Y30" s="618"/>
      <c r="Z30" s="614"/>
      <c r="AA30" s="615"/>
      <c r="AB30" s="614">
        <f>ROUND(SUM(C30:Y30),1)</f>
        <v>2.4</v>
      </c>
      <c r="AC30" s="614"/>
      <c r="AD30" s="615"/>
      <c r="AE30" s="614">
        <v>3.2</v>
      </c>
    </row>
    <row r="31" spans="1:38" ht="16.5" customHeight="1">
      <c r="A31" s="602" t="s">
        <v>192</v>
      </c>
      <c r="B31" s="602"/>
      <c r="C31" s="620">
        <v>0</v>
      </c>
      <c r="D31" s="614"/>
      <c r="E31" s="620"/>
      <c r="F31" s="628"/>
      <c r="G31" s="619"/>
      <c r="H31" s="628"/>
      <c r="I31" s="620"/>
      <c r="J31" s="628"/>
      <c r="K31" s="620"/>
      <c r="L31" s="628"/>
      <c r="M31" s="618"/>
      <c r="N31" s="628"/>
      <c r="O31" s="618"/>
      <c r="P31" s="628"/>
      <c r="Q31" s="618"/>
      <c r="R31" s="628"/>
      <c r="S31" s="619"/>
      <c r="T31" s="628"/>
      <c r="U31" s="618"/>
      <c r="V31" s="628"/>
      <c r="W31" s="618"/>
      <c r="X31" s="628"/>
      <c r="Y31" s="620"/>
      <c r="Z31" s="614"/>
      <c r="AA31" s="615"/>
      <c r="AB31" s="614">
        <f>ROUND(SUM(C31:Y31),1)</f>
        <v>0</v>
      </c>
      <c r="AC31" s="614"/>
      <c r="AD31" s="615"/>
      <c r="AE31" s="614">
        <v>0</v>
      </c>
    </row>
    <row r="32" spans="1:38" ht="16.5" customHeight="1">
      <c r="A32" s="630" t="s">
        <v>285</v>
      </c>
      <c r="B32" s="602"/>
      <c r="C32" s="614">
        <v>231.2</v>
      </c>
      <c r="D32" s="614"/>
      <c r="E32" s="619"/>
      <c r="F32" s="628"/>
      <c r="G32" s="619"/>
      <c r="H32" s="628"/>
      <c r="I32" s="619"/>
      <c r="J32" s="628"/>
      <c r="K32" s="619"/>
      <c r="L32" s="628"/>
      <c r="M32" s="619"/>
      <c r="N32" s="628"/>
      <c r="O32" s="619"/>
      <c r="P32" s="628"/>
      <c r="Q32" s="618"/>
      <c r="R32" s="628"/>
      <c r="S32" s="619"/>
      <c r="T32" s="628"/>
      <c r="U32" s="619"/>
      <c r="V32" s="628"/>
      <c r="W32" s="624"/>
      <c r="X32" s="628"/>
      <c r="Y32" s="618"/>
      <c r="Z32" s="614"/>
      <c r="AA32" s="615"/>
      <c r="AB32" s="614">
        <f>ROUND(SUM(C32:Y32),1)</f>
        <v>231.2</v>
      </c>
      <c r="AC32" s="614"/>
      <c r="AD32" s="615"/>
      <c r="AE32" s="957">
        <v>496.2</v>
      </c>
      <c r="AF32" s="961"/>
    </row>
    <row r="33" spans="1:37" ht="16.5" customHeight="1">
      <c r="A33" s="602"/>
      <c r="B33" s="602"/>
      <c r="C33" s="962"/>
      <c r="D33" s="614"/>
      <c r="E33" s="963"/>
      <c r="F33" s="628"/>
      <c r="G33" s="963"/>
      <c r="H33" s="628"/>
      <c r="I33" s="963"/>
      <c r="J33" s="628"/>
      <c r="K33" s="963"/>
      <c r="L33" s="628"/>
      <c r="M33" s="965"/>
      <c r="N33" s="628"/>
      <c r="O33" s="963"/>
      <c r="P33" s="628"/>
      <c r="Q33" s="963"/>
      <c r="R33" s="628"/>
      <c r="S33" s="963"/>
      <c r="T33" s="628"/>
      <c r="U33" s="963"/>
      <c r="V33" s="628"/>
      <c r="W33" s="623"/>
      <c r="X33" s="628"/>
      <c r="Y33" s="963"/>
      <c r="Z33" s="614"/>
      <c r="AA33" s="615"/>
      <c r="AB33" s="962"/>
      <c r="AC33" s="614"/>
      <c r="AD33" s="615"/>
      <c r="AE33" s="962"/>
    </row>
    <row r="34" spans="1:37" ht="16.5" customHeight="1">
      <c r="A34" s="611" t="s">
        <v>193</v>
      </c>
      <c r="B34" s="602"/>
      <c r="C34" s="629">
        <f>ROUND(SUM(C29:C33),1)</f>
        <v>234</v>
      </c>
      <c r="D34" s="616"/>
      <c r="E34" s="629">
        <f>ROUND(SUM(E29:E33),1)</f>
        <v>0</v>
      </c>
      <c r="F34" s="629"/>
      <c r="G34" s="629">
        <f>ROUND(SUM(G29:G33),1)</f>
        <v>0</v>
      </c>
      <c r="H34" s="629"/>
      <c r="I34" s="629">
        <f>ROUND(SUM(I29:I33),1)</f>
        <v>0</v>
      </c>
      <c r="J34" s="629"/>
      <c r="K34" s="3079">
        <f>ROUND(SUM(K29:K33),1)</f>
        <v>0</v>
      </c>
      <c r="L34" s="966"/>
      <c r="M34" s="629">
        <f>ROUND(SUM(M29:M33),1)</f>
        <v>0</v>
      </c>
      <c r="N34" s="629"/>
      <c r="O34" s="629">
        <f>ROUND(SUM(O29:O33),1)</f>
        <v>0</v>
      </c>
      <c r="P34" s="629"/>
      <c r="Q34" s="629">
        <f>ROUND(SUM(Q29:Q33),1)</f>
        <v>0</v>
      </c>
      <c r="R34" s="629"/>
      <c r="S34" s="629">
        <f>ROUND(SUM(S29:S33),1)</f>
        <v>0</v>
      </c>
      <c r="T34" s="629"/>
      <c r="U34" s="629">
        <f>ROUND(SUM(U29:U33),1)</f>
        <v>0</v>
      </c>
      <c r="V34" s="629"/>
      <c r="W34" s="629">
        <f>ROUND(SUM(W29:W33),1)</f>
        <v>0</v>
      </c>
      <c r="X34" s="629"/>
      <c r="Y34" s="629">
        <f>ROUND(SUM(Y29:Y33),1)</f>
        <v>0</v>
      </c>
      <c r="Z34" s="616"/>
      <c r="AA34" s="617"/>
      <c r="AB34" s="629">
        <f>ROUND(SUM(AB29:AB33),1)</f>
        <v>234</v>
      </c>
      <c r="AC34" s="964"/>
      <c r="AD34" s="616"/>
      <c r="AE34" s="629">
        <f>ROUND(SUM(AE29:AE33),1)</f>
        <v>499.8</v>
      </c>
      <c r="AF34" s="955"/>
      <c r="AG34" s="955"/>
      <c r="AH34" s="955"/>
      <c r="AI34" s="955"/>
      <c r="AJ34" s="955"/>
      <c r="AK34" s="955"/>
    </row>
    <row r="35" spans="1:37" ht="16.5" customHeight="1">
      <c r="A35" s="602"/>
      <c r="B35" s="602"/>
      <c r="C35" s="962"/>
      <c r="D35" s="614"/>
      <c r="E35" s="963"/>
      <c r="F35" s="628"/>
      <c r="G35" s="963"/>
      <c r="H35" s="628"/>
      <c r="I35" s="963"/>
      <c r="J35" s="628"/>
      <c r="K35" s="623"/>
      <c r="L35" s="628"/>
      <c r="M35" s="963"/>
      <c r="N35" s="628"/>
      <c r="O35" s="963"/>
      <c r="P35" s="628"/>
      <c r="Q35" s="963"/>
      <c r="R35" s="628"/>
      <c r="S35" s="963"/>
      <c r="T35" s="628"/>
      <c r="U35" s="963"/>
      <c r="V35" s="628"/>
      <c r="W35" s="963"/>
      <c r="X35" s="628"/>
      <c r="Y35" s="963"/>
      <c r="Z35" s="614"/>
      <c r="AA35" s="615"/>
      <c r="AB35" s="962"/>
      <c r="AC35" s="622"/>
      <c r="AD35" s="615"/>
      <c r="AE35" s="962"/>
    </row>
    <row r="36" spans="1:37" ht="16.5" customHeight="1">
      <c r="A36" s="602"/>
      <c r="B36" s="602"/>
      <c r="C36" s="614"/>
      <c r="D36" s="614"/>
      <c r="E36" s="628"/>
      <c r="F36" s="628"/>
      <c r="G36" s="628"/>
      <c r="H36" s="628"/>
      <c r="I36" s="628"/>
      <c r="J36" s="628"/>
      <c r="K36" s="628"/>
      <c r="L36" s="628"/>
      <c r="M36" s="628"/>
      <c r="N36" s="628"/>
      <c r="O36" s="628"/>
      <c r="P36" s="628"/>
      <c r="Q36" s="628"/>
      <c r="R36" s="628"/>
      <c r="S36" s="628"/>
      <c r="T36" s="628"/>
      <c r="U36" s="628"/>
      <c r="V36" s="628"/>
      <c r="W36" s="628"/>
      <c r="X36" s="628"/>
      <c r="Y36" s="628"/>
      <c r="Z36" s="614"/>
      <c r="AA36" s="615"/>
      <c r="AB36" s="614"/>
      <c r="AC36" s="622"/>
      <c r="AD36" s="615"/>
      <c r="AE36" s="614"/>
    </row>
    <row r="37" spans="1:37" ht="16.5" customHeight="1">
      <c r="A37" s="602"/>
      <c r="B37" s="602"/>
      <c r="C37" s="614"/>
      <c r="D37" s="614"/>
      <c r="E37" s="628"/>
      <c r="F37" s="628"/>
      <c r="G37" s="628"/>
      <c r="H37" s="628"/>
      <c r="I37" s="628"/>
      <c r="J37" s="628"/>
      <c r="K37" s="628"/>
      <c r="L37" s="628"/>
      <c r="M37" s="628"/>
      <c r="N37" s="628"/>
      <c r="O37" s="628"/>
      <c r="P37" s="628"/>
      <c r="Q37" s="628"/>
      <c r="R37" s="628"/>
      <c r="S37" s="628"/>
      <c r="T37" s="628"/>
      <c r="U37" s="628"/>
      <c r="V37" s="628"/>
      <c r="W37" s="628"/>
      <c r="X37" s="628"/>
      <c r="Y37" s="628"/>
      <c r="Z37" s="614"/>
      <c r="AA37" s="615"/>
      <c r="AB37" s="614"/>
      <c r="AC37" s="622"/>
      <c r="AD37" s="615"/>
      <c r="AE37" s="614"/>
    </row>
    <row r="38" spans="1:37" ht="16.5" customHeight="1">
      <c r="A38" s="611" t="s">
        <v>194</v>
      </c>
      <c r="B38" s="602"/>
      <c r="C38" s="614"/>
      <c r="D38" s="614"/>
      <c r="E38" s="628"/>
      <c r="F38" s="628"/>
      <c r="G38" s="628"/>
      <c r="H38" s="628"/>
      <c r="I38" s="628"/>
      <c r="J38" s="628"/>
      <c r="K38" s="628"/>
      <c r="L38" s="628"/>
      <c r="M38" s="628"/>
      <c r="N38" s="628"/>
      <c r="O38" s="628"/>
      <c r="P38" s="628"/>
      <c r="Q38" s="628"/>
      <c r="R38" s="628"/>
      <c r="S38" s="628"/>
      <c r="T38" s="628"/>
      <c r="U38" s="628"/>
      <c r="V38" s="628"/>
      <c r="W38" s="628"/>
      <c r="X38" s="628"/>
      <c r="Y38" s="628"/>
      <c r="Z38" s="614"/>
      <c r="AA38" s="615"/>
      <c r="AB38" s="614"/>
      <c r="AC38" s="622"/>
      <c r="AD38" s="615"/>
      <c r="AE38" s="614"/>
    </row>
    <row r="39" spans="1:37" ht="16.5" customHeight="1">
      <c r="A39" s="611" t="s">
        <v>51</v>
      </c>
      <c r="B39" s="602"/>
      <c r="C39" s="629">
        <f>ROUND(C23-C34,1)</f>
        <v>24.8</v>
      </c>
      <c r="D39" s="616"/>
      <c r="E39" s="629">
        <f>ROUND(E23-E34,1)</f>
        <v>0</v>
      </c>
      <c r="F39" s="629"/>
      <c r="G39" s="629">
        <f>ROUND(G23-G34,1)</f>
        <v>0</v>
      </c>
      <c r="H39" s="629"/>
      <c r="I39" s="629">
        <f>ROUND(I23-I34,1)</f>
        <v>0</v>
      </c>
      <c r="J39" s="629"/>
      <c r="K39" s="629">
        <f>ROUND(K23-K34,1)</f>
        <v>0</v>
      </c>
      <c r="L39" s="629"/>
      <c r="M39" s="629">
        <f>ROUND(M23-M34,1)</f>
        <v>0</v>
      </c>
      <c r="N39" s="629"/>
      <c r="O39" s="629">
        <f>ROUND(O23-O34,1)</f>
        <v>0</v>
      </c>
      <c r="P39" s="629"/>
      <c r="Q39" s="629">
        <f>ROUND(Q23-Q34,1)</f>
        <v>0</v>
      </c>
      <c r="R39" s="629"/>
      <c r="S39" s="629">
        <f>ROUND(S23-S34,1)</f>
        <v>0</v>
      </c>
      <c r="T39" s="629"/>
      <c r="U39" s="629">
        <f>ROUND(U23-U34,1)</f>
        <v>0</v>
      </c>
      <c r="V39" s="629"/>
      <c r="W39" s="629">
        <f>ROUND(W23-W34,1)</f>
        <v>0</v>
      </c>
      <c r="X39" s="629"/>
      <c r="Y39" s="629">
        <f>ROUND(Y23-Y34,1)</f>
        <v>0</v>
      </c>
      <c r="Z39" s="616"/>
      <c r="AA39" s="617"/>
      <c r="AB39" s="629">
        <f>ROUND(AB23-AB34,1)</f>
        <v>24.8</v>
      </c>
      <c r="AC39" s="964"/>
      <c r="AD39" s="616"/>
      <c r="AE39" s="629">
        <f>ROUND(AE23-AE34,1)</f>
        <v>-45.6</v>
      </c>
      <c r="AF39" s="955"/>
      <c r="AG39" s="955"/>
      <c r="AH39" s="955"/>
      <c r="AI39" s="955"/>
      <c r="AJ39" s="955"/>
    </row>
    <row r="40" spans="1:37" ht="16.5" customHeight="1">
      <c r="A40" s="602"/>
      <c r="B40" s="602"/>
      <c r="C40" s="962"/>
      <c r="D40" s="614"/>
      <c r="E40" s="963"/>
      <c r="F40" s="628"/>
      <c r="G40" s="963"/>
      <c r="H40" s="628"/>
      <c r="I40" s="963"/>
      <c r="J40" s="628"/>
      <c r="K40" s="963"/>
      <c r="L40" s="628"/>
      <c r="M40" s="963"/>
      <c r="N40" s="628"/>
      <c r="O40" s="963"/>
      <c r="P40" s="628"/>
      <c r="Q40" s="963"/>
      <c r="R40" s="628"/>
      <c r="S40" s="963"/>
      <c r="T40" s="628"/>
      <c r="U40" s="963"/>
      <c r="V40" s="628"/>
      <c r="W40" s="963"/>
      <c r="X40" s="628"/>
      <c r="Y40" s="963"/>
      <c r="Z40" s="614"/>
      <c r="AA40" s="615"/>
      <c r="AB40" s="962"/>
      <c r="AC40" s="622"/>
      <c r="AD40" s="615"/>
      <c r="AE40" s="962"/>
    </row>
    <row r="41" spans="1:37" ht="16.5" customHeight="1">
      <c r="A41" s="602"/>
      <c r="B41" s="602"/>
      <c r="C41" s="614"/>
      <c r="D41" s="614"/>
      <c r="E41" s="628"/>
      <c r="F41" s="628"/>
      <c r="G41" s="628"/>
      <c r="H41" s="628"/>
      <c r="I41" s="628"/>
      <c r="J41" s="628"/>
      <c r="K41" s="628"/>
      <c r="L41" s="628"/>
      <c r="M41" s="628"/>
      <c r="N41" s="628"/>
      <c r="O41" s="628"/>
      <c r="P41" s="628"/>
      <c r="Q41" s="628"/>
      <c r="R41" s="628"/>
      <c r="S41" s="628"/>
      <c r="T41" s="628"/>
      <c r="U41" s="628"/>
      <c r="V41" s="628"/>
      <c r="W41" s="628"/>
      <c r="X41" s="628"/>
      <c r="Y41" s="628"/>
      <c r="Z41" s="614"/>
      <c r="AA41" s="615"/>
      <c r="AB41" s="614"/>
      <c r="AC41" s="614"/>
      <c r="AD41" s="615"/>
      <c r="AE41" s="614"/>
    </row>
    <row r="42" spans="1:37" ht="16.5" customHeight="1">
      <c r="A42" s="602"/>
      <c r="B42" s="602"/>
      <c r="C42" s="614"/>
      <c r="D42" s="614"/>
      <c r="E42" s="628"/>
      <c r="F42" s="628"/>
      <c r="G42" s="628"/>
      <c r="H42" s="628"/>
      <c r="I42" s="628"/>
      <c r="J42" s="628"/>
      <c r="K42" s="628"/>
      <c r="L42" s="628"/>
      <c r="M42" s="628"/>
      <c r="N42" s="628"/>
      <c r="O42" s="628"/>
      <c r="P42" s="628"/>
      <c r="Q42" s="628"/>
      <c r="R42" s="628"/>
      <c r="S42" s="628"/>
      <c r="T42" s="628"/>
      <c r="U42" s="628"/>
      <c r="V42" s="628"/>
      <c r="W42" s="628"/>
      <c r="X42" s="628"/>
      <c r="Y42" s="628"/>
      <c r="Z42" s="614"/>
      <c r="AA42" s="615"/>
      <c r="AB42" s="614"/>
      <c r="AC42" s="614"/>
      <c r="AD42" s="615"/>
      <c r="AE42" s="614"/>
    </row>
    <row r="43" spans="1:37" ht="16.5" customHeight="1">
      <c r="A43" s="611" t="s">
        <v>52</v>
      </c>
      <c r="B43" s="602"/>
      <c r="C43" s="614"/>
      <c r="D43" s="614"/>
      <c r="E43" s="628"/>
      <c r="F43" s="628"/>
      <c r="G43" s="628"/>
      <c r="H43" s="628"/>
      <c r="I43" s="628"/>
      <c r="J43" s="628"/>
      <c r="K43" s="967"/>
      <c r="L43" s="628"/>
      <c r="M43" s="628"/>
      <c r="N43" s="628"/>
      <c r="O43" s="628"/>
      <c r="P43" s="628"/>
      <c r="Q43" s="628"/>
      <c r="R43" s="628"/>
      <c r="S43" s="628"/>
      <c r="T43" s="628"/>
      <c r="U43" s="628"/>
      <c r="V43" s="628"/>
      <c r="W43" s="628"/>
      <c r="X43" s="628"/>
      <c r="Y43" s="628"/>
      <c r="Z43" s="614"/>
      <c r="AA43" s="615"/>
      <c r="AB43" s="614"/>
      <c r="AC43" s="614"/>
      <c r="AD43" s="615"/>
      <c r="AE43" s="614"/>
    </row>
    <row r="44" spans="1:37" ht="16.5" customHeight="1">
      <c r="A44" s="602" t="s">
        <v>229</v>
      </c>
      <c r="B44" s="602"/>
      <c r="C44" s="626">
        <v>0</v>
      </c>
      <c r="D44" s="614"/>
      <c r="E44" s="626"/>
      <c r="F44" s="628"/>
      <c r="G44" s="626"/>
      <c r="H44" s="619"/>
      <c r="I44" s="626"/>
      <c r="J44" s="628"/>
      <c r="K44" s="626"/>
      <c r="L44" s="628"/>
      <c r="M44" s="626"/>
      <c r="N44" s="628"/>
      <c r="O44" s="626"/>
      <c r="P44" s="628"/>
      <c r="Q44" s="626"/>
      <c r="R44" s="628"/>
      <c r="S44" s="626"/>
      <c r="T44" s="628"/>
      <c r="U44" s="626"/>
      <c r="V44" s="628"/>
      <c r="W44" s="626"/>
      <c r="X44" s="628"/>
      <c r="Y44" s="626"/>
      <c r="Z44" s="614"/>
      <c r="AA44" s="615"/>
      <c r="AB44" s="614">
        <f>ROUND(SUM(C44:Y44),1)</f>
        <v>0</v>
      </c>
      <c r="AC44" s="614"/>
      <c r="AD44" s="615"/>
      <c r="AE44" s="627">
        <v>0</v>
      </c>
    </row>
    <row r="45" spans="1:37" ht="16.5" customHeight="1">
      <c r="A45" s="602" t="s">
        <v>230</v>
      </c>
      <c r="B45" s="602"/>
      <c r="C45" s="626">
        <v>0</v>
      </c>
      <c r="D45" s="614"/>
      <c r="E45" s="626"/>
      <c r="F45" s="628"/>
      <c r="G45" s="626"/>
      <c r="H45" s="619"/>
      <c r="I45" s="626"/>
      <c r="J45" s="628"/>
      <c r="K45" s="626"/>
      <c r="L45" s="628"/>
      <c r="M45" s="626"/>
      <c r="N45" s="628"/>
      <c r="O45" s="626"/>
      <c r="P45" s="628"/>
      <c r="Q45" s="626"/>
      <c r="R45" s="628"/>
      <c r="S45" s="626"/>
      <c r="T45" s="628"/>
      <c r="U45" s="626"/>
      <c r="V45" s="628"/>
      <c r="W45" s="626"/>
      <c r="X45" s="628"/>
      <c r="Y45" s="626"/>
      <c r="Z45" s="614"/>
      <c r="AA45" s="615"/>
      <c r="AB45" s="614">
        <f>ROUND(SUM(C45:Y45),1)</f>
        <v>0</v>
      </c>
      <c r="AC45" s="614"/>
      <c r="AD45" s="615"/>
      <c r="AE45" s="627">
        <v>0</v>
      </c>
    </row>
    <row r="46" spans="1:37" ht="16.5" customHeight="1">
      <c r="A46" s="602"/>
      <c r="B46" s="602"/>
      <c r="C46" s="962"/>
      <c r="D46" s="614"/>
      <c r="E46" s="962"/>
      <c r="F46" s="628"/>
      <c r="G46" s="962"/>
      <c r="H46" s="628"/>
      <c r="I46" s="962"/>
      <c r="J46" s="628"/>
      <c r="K46" s="962"/>
      <c r="L46" s="628"/>
      <c r="M46" s="962"/>
      <c r="N46" s="628"/>
      <c r="O46" s="962"/>
      <c r="P46" s="628"/>
      <c r="Q46" s="962"/>
      <c r="R46" s="628"/>
      <c r="S46" s="962"/>
      <c r="T46" s="628"/>
      <c r="U46" s="963"/>
      <c r="V46" s="628"/>
      <c r="W46" s="963"/>
      <c r="X46" s="628"/>
      <c r="Y46" s="963"/>
      <c r="Z46" s="614"/>
      <c r="AA46" s="615"/>
      <c r="AB46" s="962"/>
      <c r="AC46" s="614"/>
      <c r="AD46" s="615"/>
      <c r="AE46" s="962"/>
    </row>
    <row r="47" spans="1:37" ht="16.5" customHeight="1">
      <c r="A47" s="611" t="s">
        <v>270</v>
      </c>
      <c r="B47" s="602"/>
      <c r="C47" s="968">
        <f>ROUND(SUM(C44:C46),1)</f>
        <v>0</v>
      </c>
      <c r="D47" s="616"/>
      <c r="E47" s="968">
        <f>ROUND(SUM(E44:E46),1)</f>
        <v>0</v>
      </c>
      <c r="F47" s="629"/>
      <c r="G47" s="968">
        <f>ROUND(SUM(G44:G46),1)</f>
        <v>0</v>
      </c>
      <c r="H47" s="629"/>
      <c r="I47" s="968">
        <f>ROUND(SUM(I44:I46),1)</f>
        <v>0</v>
      </c>
      <c r="J47" s="629"/>
      <c r="K47" s="968">
        <f>ROUND(SUM(K44:K46),1)</f>
        <v>0</v>
      </c>
      <c r="L47" s="629"/>
      <c r="M47" s="968">
        <f>ROUND(SUM(M44:M46),1)</f>
        <v>0</v>
      </c>
      <c r="N47" s="629"/>
      <c r="O47" s="968">
        <f>ROUND(SUM(O44:O46),1)</f>
        <v>0</v>
      </c>
      <c r="P47" s="629"/>
      <c r="Q47" s="968">
        <f>ROUND(SUM(Q44:Q46),1)</f>
        <v>0</v>
      </c>
      <c r="R47" s="629"/>
      <c r="S47" s="968">
        <f>ROUND(SUM(S44:S46),1)</f>
        <v>0</v>
      </c>
      <c r="T47" s="629"/>
      <c r="U47" s="968">
        <f>ROUND(SUM(U44:U46),1)</f>
        <v>0</v>
      </c>
      <c r="V47" s="629"/>
      <c r="W47" s="968">
        <f>ROUND(SUM(W44:W46),1)</f>
        <v>0</v>
      </c>
      <c r="X47" s="629"/>
      <c r="Y47" s="968">
        <f>ROUND(SUM(Y44:Y46),1)</f>
        <v>0</v>
      </c>
      <c r="Z47" s="616"/>
      <c r="AA47" s="617"/>
      <c r="AB47" s="968">
        <f>ROUND(SUM(AB44:AB46),1)</f>
        <v>0</v>
      </c>
      <c r="AC47" s="964"/>
      <c r="AD47" s="616"/>
      <c r="AE47" s="968">
        <f>ROUND(SUM(AE44:AE46),1)</f>
        <v>0</v>
      </c>
    </row>
    <row r="48" spans="1:37" ht="16.5" customHeight="1">
      <c r="A48" s="602"/>
      <c r="B48" s="602"/>
      <c r="C48" s="962"/>
      <c r="D48" s="614"/>
      <c r="E48" s="963"/>
      <c r="F48" s="628"/>
      <c r="G48" s="963"/>
      <c r="H48" s="628"/>
      <c r="I48" s="963"/>
      <c r="J48" s="628"/>
      <c r="K48" s="963"/>
      <c r="L48" s="628"/>
      <c r="M48" s="963"/>
      <c r="N48" s="628"/>
      <c r="O48" s="963"/>
      <c r="P48" s="628"/>
      <c r="Q48" s="963"/>
      <c r="R48" s="628"/>
      <c r="S48" s="963"/>
      <c r="T48" s="628"/>
      <c r="U48" s="963"/>
      <c r="V48" s="628"/>
      <c r="W48" s="963"/>
      <c r="X48" s="628"/>
      <c r="Y48" s="963"/>
      <c r="Z48" s="614"/>
      <c r="AA48" s="615"/>
      <c r="AB48" s="962"/>
      <c r="AC48" s="614"/>
      <c r="AD48" s="615"/>
      <c r="AE48" s="962"/>
    </row>
    <row r="49" spans="1:39" ht="16.5" customHeight="1">
      <c r="A49" s="602"/>
      <c r="B49" s="602"/>
      <c r="C49" s="614"/>
      <c r="D49" s="614"/>
      <c r="E49" s="628"/>
      <c r="F49" s="628"/>
      <c r="G49" s="628"/>
      <c r="H49" s="628"/>
      <c r="I49" s="628"/>
      <c r="J49" s="628"/>
      <c r="K49" s="628"/>
      <c r="L49" s="628"/>
      <c r="M49" s="628"/>
      <c r="N49" s="628"/>
      <c r="O49" s="628"/>
      <c r="P49" s="628"/>
      <c r="Q49" s="628"/>
      <c r="R49" s="628"/>
      <c r="S49" s="628"/>
      <c r="T49" s="628"/>
      <c r="U49" s="628"/>
      <c r="V49" s="628"/>
      <c r="W49" s="628"/>
      <c r="X49" s="628"/>
      <c r="Y49" s="628"/>
      <c r="Z49" s="614"/>
      <c r="AA49" s="615"/>
      <c r="AB49" s="614"/>
      <c r="AC49" s="614"/>
      <c r="AD49" s="615"/>
      <c r="AE49" s="614"/>
    </row>
    <row r="50" spans="1:39" ht="16.5" customHeight="1">
      <c r="A50" s="602"/>
      <c r="B50" s="602"/>
      <c r="C50" s="614"/>
      <c r="D50" s="614"/>
      <c r="E50" s="628"/>
      <c r="F50" s="628"/>
      <c r="G50" s="628"/>
      <c r="H50" s="628"/>
      <c r="I50" s="628"/>
      <c r="J50" s="628"/>
      <c r="K50" s="628"/>
      <c r="L50" s="628"/>
      <c r="M50" s="628"/>
      <c r="N50" s="628"/>
      <c r="O50" s="628"/>
      <c r="P50" s="628"/>
      <c r="Q50" s="628"/>
      <c r="R50" s="628"/>
      <c r="S50" s="628"/>
      <c r="T50" s="628"/>
      <c r="U50" s="628"/>
      <c r="V50" s="628"/>
      <c r="W50" s="628"/>
      <c r="X50" s="628"/>
      <c r="Y50" s="628"/>
      <c r="Z50" s="614"/>
      <c r="AA50" s="615"/>
      <c r="AB50" s="614"/>
      <c r="AC50" s="614"/>
      <c r="AD50" s="615"/>
      <c r="AE50" s="614"/>
    </row>
    <row r="51" spans="1:39" ht="16.5" customHeight="1">
      <c r="A51" s="611" t="s">
        <v>203</v>
      </c>
      <c r="B51" s="602"/>
      <c r="C51" s="614"/>
      <c r="D51" s="614"/>
      <c r="E51" s="628"/>
      <c r="F51" s="628"/>
      <c r="G51" s="628"/>
      <c r="H51" s="628"/>
      <c r="I51" s="628"/>
      <c r="J51" s="628"/>
      <c r="K51" s="628"/>
      <c r="L51" s="628"/>
      <c r="M51" s="628"/>
      <c r="N51" s="628"/>
      <c r="O51" s="628"/>
      <c r="P51" s="628"/>
      <c r="Q51" s="628"/>
      <c r="R51" s="628"/>
      <c r="S51" s="628"/>
      <c r="T51" s="628"/>
      <c r="U51" s="628"/>
      <c r="V51" s="628"/>
      <c r="W51" s="628"/>
      <c r="X51" s="628"/>
      <c r="Y51" s="628"/>
      <c r="Z51" s="614"/>
      <c r="AA51" s="615"/>
      <c r="AB51" s="614"/>
      <c r="AC51" s="614"/>
      <c r="AD51" s="615"/>
      <c r="AE51" s="614"/>
    </row>
    <row r="52" spans="1:39" ht="16.5" customHeight="1">
      <c r="A52" s="611" t="s">
        <v>292</v>
      </c>
      <c r="B52" s="602"/>
      <c r="C52" s="614"/>
      <c r="D52" s="614"/>
      <c r="E52" s="628"/>
      <c r="F52" s="628"/>
      <c r="G52" s="628"/>
      <c r="H52" s="628"/>
      <c r="I52" s="628"/>
      <c r="J52" s="628"/>
      <c r="K52" s="969"/>
      <c r="L52" s="628"/>
      <c r="M52" s="628"/>
      <c r="N52" s="628"/>
      <c r="O52" s="628"/>
      <c r="P52" s="628"/>
      <c r="Q52" s="628"/>
      <c r="R52" s="628"/>
      <c r="S52" s="628"/>
      <c r="T52" s="628"/>
      <c r="U52" s="628"/>
      <c r="V52" s="628"/>
      <c r="W52" s="628"/>
      <c r="X52" s="628"/>
      <c r="Y52" s="628"/>
      <c r="Z52" s="614"/>
      <c r="AA52" s="615"/>
      <c r="AB52" s="614"/>
      <c r="AC52" s="614"/>
      <c r="AD52" s="615"/>
      <c r="AE52" s="614"/>
    </row>
    <row r="53" spans="1:39" ht="16.5" customHeight="1">
      <c r="A53" s="611" t="s">
        <v>205</v>
      </c>
      <c r="B53" s="602"/>
      <c r="C53" s="629">
        <f>ROUND(C39+C47,1)</f>
        <v>24.8</v>
      </c>
      <c r="D53" s="616"/>
      <c r="E53" s="629">
        <f>ROUND(E39+E47,1)</f>
        <v>0</v>
      </c>
      <c r="F53" s="629"/>
      <c r="G53" s="629">
        <f>ROUND(G39+G47,1)</f>
        <v>0</v>
      </c>
      <c r="H53" s="629"/>
      <c r="I53" s="629">
        <f>ROUND(I39+I47,1)</f>
        <v>0</v>
      </c>
      <c r="J53" s="629"/>
      <c r="K53" s="3079">
        <f>ROUND(K39+K47,1)</f>
        <v>0</v>
      </c>
      <c r="L53" s="629"/>
      <c r="M53" s="629">
        <f>ROUND(M39+M47,1)</f>
        <v>0</v>
      </c>
      <c r="N53" s="629"/>
      <c r="O53" s="629">
        <f>ROUND(O39+O47,1)</f>
        <v>0</v>
      </c>
      <c r="P53" s="629"/>
      <c r="Q53" s="629">
        <f>ROUND(Q39+Q47,1)</f>
        <v>0</v>
      </c>
      <c r="R53" s="629"/>
      <c r="S53" s="629">
        <f>ROUND(S39+S47,1)</f>
        <v>0</v>
      </c>
      <c r="T53" s="629"/>
      <c r="U53" s="629">
        <f>ROUND(U39+U47,1)</f>
        <v>0</v>
      </c>
      <c r="V53" s="629"/>
      <c r="W53" s="629">
        <f>ROUND(W39+W47,1)</f>
        <v>0</v>
      </c>
      <c r="X53" s="629"/>
      <c r="Y53" s="629">
        <f>ROUND(Y39+Y47,1)</f>
        <v>0</v>
      </c>
      <c r="Z53" s="616"/>
      <c r="AA53" s="617"/>
      <c r="AB53" s="629">
        <f>ROUND(AB39+AB47,1)</f>
        <v>24.8</v>
      </c>
      <c r="AC53" s="964"/>
      <c r="AD53" s="616"/>
      <c r="AE53" s="629">
        <f>ROUND(AE39+AE47,1)</f>
        <v>-45.6</v>
      </c>
      <c r="AF53" s="955"/>
      <c r="AG53" s="955"/>
      <c r="AH53" s="955"/>
      <c r="AI53" s="955"/>
      <c r="AJ53" s="955"/>
      <c r="AK53" s="955"/>
      <c r="AL53" s="955"/>
      <c r="AM53" s="955"/>
    </row>
    <row r="54" spans="1:39" ht="16.5" customHeight="1">
      <c r="A54" s="602"/>
      <c r="B54" s="602"/>
      <c r="C54" s="970"/>
      <c r="D54" s="611"/>
      <c r="E54" s="971"/>
      <c r="F54" s="972"/>
      <c r="G54" s="971"/>
      <c r="H54" s="972"/>
      <c r="I54" s="971"/>
      <c r="J54" s="972"/>
      <c r="K54" s="973"/>
      <c r="L54" s="972"/>
      <c r="M54" s="971"/>
      <c r="N54" s="972"/>
      <c r="O54" s="971"/>
      <c r="P54" s="972"/>
      <c r="Q54" s="971"/>
      <c r="R54" s="972"/>
      <c r="S54" s="971"/>
      <c r="T54" s="972"/>
      <c r="U54" s="971"/>
      <c r="V54" s="972"/>
      <c r="W54" s="971"/>
      <c r="X54" s="972"/>
      <c r="Y54" s="971"/>
      <c r="Z54" s="611"/>
      <c r="AA54" s="974"/>
      <c r="AB54" s="970"/>
      <c r="AC54" s="611"/>
      <c r="AD54" s="974"/>
      <c r="AE54" s="970"/>
      <c r="AF54" s="955"/>
      <c r="AG54" s="955"/>
      <c r="AH54" s="955"/>
      <c r="AI54" s="955"/>
      <c r="AJ54" s="955"/>
      <c r="AK54" s="955"/>
      <c r="AL54" s="955"/>
      <c r="AM54" s="955"/>
    </row>
    <row r="55" spans="1:39" ht="16.5" customHeight="1" thickBot="1">
      <c r="A55" s="611" t="s">
        <v>171</v>
      </c>
      <c r="B55" s="602"/>
      <c r="C55" s="609">
        <f>ROUND(C16+C53,1)</f>
        <v>87.3</v>
      </c>
      <c r="D55" s="609"/>
      <c r="E55" s="609">
        <f>ROUND(E16+E53,1)</f>
        <v>0</v>
      </c>
      <c r="F55" s="954"/>
      <c r="G55" s="609">
        <f>ROUND(G16+G53,1)</f>
        <v>0</v>
      </c>
      <c r="H55" s="954"/>
      <c r="I55" s="3085">
        <f>ROUND(I16+I53,1)</f>
        <v>0</v>
      </c>
      <c r="J55" s="975"/>
      <c r="K55" s="609">
        <f>ROUND(K16+K53,1)</f>
        <v>0</v>
      </c>
      <c r="L55" s="975"/>
      <c r="M55" s="609">
        <f>ROUND(M16+M53,1)</f>
        <v>0</v>
      </c>
      <c r="N55" s="954"/>
      <c r="O55" s="609">
        <f>ROUND(O16+O53,1)</f>
        <v>0</v>
      </c>
      <c r="P55" s="954"/>
      <c r="Q55" s="609">
        <f>ROUND(Q16+Q53,1)</f>
        <v>0</v>
      </c>
      <c r="R55" s="954"/>
      <c r="S55" s="609">
        <f>ROUND(S16+S53,1)</f>
        <v>0</v>
      </c>
      <c r="T55" s="954"/>
      <c r="U55" s="609">
        <f>ROUND(U16+U53,1)</f>
        <v>0</v>
      </c>
      <c r="V55" s="954"/>
      <c r="W55" s="609">
        <f>ROUND(W16+W53,1)</f>
        <v>0</v>
      </c>
      <c r="X55" s="954"/>
      <c r="Y55" s="609">
        <f>ROUND(Y16+Y53,1)</f>
        <v>0</v>
      </c>
      <c r="Z55" s="609"/>
      <c r="AA55" s="610"/>
      <c r="AB55" s="609">
        <f>ROUND(AB16+AB53,1)</f>
        <v>87.3</v>
      </c>
      <c r="AC55" s="609"/>
      <c r="AD55" s="610"/>
      <c r="AE55" s="609">
        <f>ROUND(AE16+AE53,1)</f>
        <v>38.1</v>
      </c>
      <c r="AF55" s="955"/>
      <c r="AG55" s="955"/>
      <c r="AH55" s="955"/>
      <c r="AI55" s="955"/>
      <c r="AJ55" s="955"/>
      <c r="AK55" s="955"/>
      <c r="AL55" s="955"/>
      <c r="AM55" s="955"/>
    </row>
    <row r="56" spans="1:39" ht="16.5" customHeight="1" thickTop="1">
      <c r="A56" s="604"/>
      <c r="B56" s="604"/>
      <c r="C56" s="976"/>
      <c r="D56" s="604"/>
      <c r="E56" s="976"/>
      <c r="F56" s="604"/>
      <c r="G56" s="976"/>
      <c r="H56" s="604"/>
      <c r="I56" s="621"/>
      <c r="J56" s="621"/>
      <c r="K56" s="976"/>
      <c r="L56" s="621"/>
      <c r="M56" s="976"/>
      <c r="N56" s="604"/>
      <c r="O56" s="976"/>
      <c r="P56" s="604"/>
      <c r="Q56" s="976"/>
      <c r="R56" s="604"/>
      <c r="S56" s="976"/>
      <c r="T56" s="604"/>
      <c r="U56" s="976"/>
      <c r="V56" s="604"/>
      <c r="W56" s="976"/>
      <c r="X56" s="604"/>
      <c r="Y56" s="976"/>
      <c r="Z56" s="604"/>
      <c r="AA56" s="604"/>
      <c r="AB56" s="976"/>
      <c r="AC56" s="604"/>
      <c r="AD56" s="604"/>
      <c r="AE56" s="976"/>
    </row>
    <row r="57" spans="1:39" ht="16.5" customHeight="1">
      <c r="A57" s="630"/>
    </row>
    <row r="58" spans="1:39" ht="16.5" customHeight="1">
      <c r="A58" s="630"/>
    </row>
    <row r="59" spans="1:39" ht="16.5" customHeight="1">
      <c r="A59" s="630"/>
    </row>
    <row r="60" spans="1:39" ht="16.5" customHeight="1">
      <c r="A60" s="630"/>
    </row>
    <row r="61" spans="1:39" ht="16.5" customHeight="1">
      <c r="A61" s="630"/>
    </row>
  </sheetData>
  <mergeCells count="1">
    <mergeCell ref="AB5:AE5"/>
  </mergeCells>
  <pageMargins left="0.5" right="0.5" top="0.5" bottom="0.5" header="0" footer="0.25"/>
  <pageSetup scale="47" orientation="landscape" r:id="rId1"/>
  <headerFooter scaleWithDoc="0" alignWithMargins="0">
    <oddFooter>&amp;C&amp;8 24</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IS54"/>
  <sheetViews>
    <sheetView showGridLines="0" showOutlineSymbols="0" zoomScale="65" zoomScaleNormal="87" workbookViewId="0">
      <selection activeCell="B1" sqref="B1"/>
    </sheetView>
  </sheetViews>
  <sheetFormatPr defaultColWidth="8.88671875" defaultRowHeight="16.5" customHeight="1"/>
  <cols>
    <col min="1" max="1" width="1.6640625" style="583" customWidth="1"/>
    <col min="2" max="2" width="44" style="583" customWidth="1"/>
    <col min="3" max="3" width="1.6640625" style="583" customWidth="1"/>
    <col min="4" max="4" width="11" style="583" customWidth="1"/>
    <col min="5" max="5" width="1.6640625" style="583" customWidth="1"/>
    <col min="6" max="6" width="11" style="583" customWidth="1"/>
    <col min="7" max="7" width="1.6640625" style="583" customWidth="1"/>
    <col min="8" max="8" width="11.109375" style="583" customWidth="1"/>
    <col min="9" max="9" width="1.6640625" style="583" customWidth="1"/>
    <col min="10" max="10" width="11" style="583" customWidth="1"/>
    <col min="11" max="11" width="1.77734375" style="583" customWidth="1"/>
    <col min="12" max="12" width="9.77734375" style="583" customWidth="1"/>
    <col min="13" max="13" width="1.77734375" style="583" customWidth="1"/>
    <col min="14" max="14" width="13.33203125" style="583" customWidth="1"/>
    <col min="15" max="15" width="1.6640625" style="583" customWidth="1"/>
    <col min="16" max="16" width="11.109375" style="583" customWidth="1"/>
    <col min="17" max="17" width="1.6640625" style="583" customWidth="1"/>
    <col min="18" max="18" width="12.33203125" style="583" customWidth="1"/>
    <col min="19" max="19" width="1.6640625" style="583" customWidth="1"/>
    <col min="20" max="20" width="12" style="583" customWidth="1"/>
    <col min="21" max="21" width="1.6640625" style="583" customWidth="1"/>
    <col min="22" max="22" width="11.109375" style="583" customWidth="1"/>
    <col min="23" max="23" width="1.6640625" style="583" customWidth="1"/>
    <col min="24" max="24" width="11.77734375" style="583" customWidth="1"/>
    <col min="25" max="25" width="1.6640625" style="583" customWidth="1"/>
    <col min="26" max="26" width="11.109375" style="583" customWidth="1"/>
    <col min="27" max="28" width="1.6640625" style="583" customWidth="1"/>
    <col min="29" max="29" width="11.5546875" style="583" customWidth="1"/>
    <col min="30" max="31" width="1.6640625" style="583" customWidth="1"/>
    <col min="32" max="32" width="11.5546875" style="583" customWidth="1"/>
    <col min="33" max="33" width="2.6640625" style="583" customWidth="1"/>
    <col min="34" max="16384" width="8.88671875" style="583"/>
  </cols>
  <sheetData>
    <row r="1" spans="1:253" ht="16.5" customHeight="1">
      <c r="B1" s="1720" t="s">
        <v>1805</v>
      </c>
    </row>
    <row r="2" spans="1:253" ht="16.5" customHeight="1">
      <c r="B2" s="2788"/>
    </row>
    <row r="3" spans="1:253" ht="20.25" customHeight="1">
      <c r="A3" s="977"/>
      <c r="B3" s="2741" t="s">
        <v>0</v>
      </c>
      <c r="C3" s="874"/>
      <c r="D3" s="874"/>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7"/>
      <c r="AQ3" s="977"/>
      <c r="AR3" s="977"/>
      <c r="AS3" s="977"/>
      <c r="AT3" s="977"/>
      <c r="AU3" s="977"/>
      <c r="AV3" s="977"/>
      <c r="AW3" s="977"/>
      <c r="AX3" s="977"/>
      <c r="AY3" s="977"/>
      <c r="AZ3" s="977"/>
      <c r="BA3" s="977"/>
      <c r="BB3" s="977"/>
      <c r="BC3" s="977"/>
      <c r="BD3" s="977"/>
      <c r="BE3" s="977"/>
      <c r="BF3" s="977"/>
      <c r="BG3" s="977"/>
      <c r="BH3" s="977"/>
      <c r="BI3" s="977"/>
      <c r="BJ3" s="977"/>
      <c r="BK3" s="977"/>
      <c r="BL3" s="977"/>
      <c r="BM3" s="977"/>
      <c r="BN3" s="977"/>
      <c r="BO3" s="977"/>
      <c r="BP3" s="977"/>
      <c r="BQ3" s="977"/>
      <c r="BR3" s="977"/>
      <c r="BS3" s="977"/>
      <c r="BT3" s="977"/>
      <c r="BU3" s="977"/>
      <c r="BV3" s="977"/>
      <c r="BW3" s="977"/>
      <c r="BX3" s="977"/>
      <c r="BY3" s="977"/>
      <c r="BZ3" s="977"/>
      <c r="CA3" s="977"/>
      <c r="CB3" s="977"/>
      <c r="CC3" s="977"/>
      <c r="CD3" s="977"/>
      <c r="CE3" s="977"/>
      <c r="CF3" s="977"/>
      <c r="CG3" s="977"/>
      <c r="CH3" s="977"/>
      <c r="CI3" s="977"/>
      <c r="CJ3" s="977"/>
      <c r="CK3" s="977"/>
      <c r="CL3" s="977"/>
      <c r="CM3" s="977"/>
      <c r="CN3" s="977"/>
      <c r="CO3" s="977"/>
      <c r="CP3" s="977"/>
      <c r="CQ3" s="977"/>
      <c r="CR3" s="977"/>
      <c r="CS3" s="977"/>
      <c r="CT3" s="977"/>
      <c r="CU3" s="977"/>
      <c r="CV3" s="977"/>
      <c r="CW3" s="977"/>
      <c r="CX3" s="977"/>
      <c r="CY3" s="977"/>
      <c r="CZ3" s="977"/>
      <c r="DA3" s="977"/>
      <c r="DB3" s="977"/>
      <c r="DC3" s="977"/>
      <c r="DD3" s="977"/>
      <c r="DE3" s="977"/>
      <c r="DF3" s="977"/>
      <c r="DG3" s="977"/>
      <c r="DH3" s="977"/>
      <c r="DI3" s="977"/>
      <c r="DJ3" s="977"/>
      <c r="DK3" s="977"/>
      <c r="DL3" s="977"/>
      <c r="DM3" s="977"/>
      <c r="DN3" s="977"/>
      <c r="DO3" s="977"/>
      <c r="DP3" s="977"/>
      <c r="DQ3" s="977"/>
      <c r="DR3" s="977"/>
      <c r="DS3" s="977"/>
      <c r="DT3" s="977"/>
      <c r="DU3" s="977"/>
      <c r="DV3" s="977"/>
      <c r="DW3" s="977"/>
      <c r="DX3" s="977"/>
      <c r="DY3" s="977"/>
      <c r="DZ3" s="977"/>
      <c r="EA3" s="977"/>
      <c r="EB3" s="977"/>
      <c r="EC3" s="977"/>
      <c r="ED3" s="977"/>
      <c r="EE3" s="977"/>
      <c r="EF3" s="977"/>
      <c r="EG3" s="977"/>
      <c r="EH3" s="977"/>
      <c r="EI3" s="977"/>
      <c r="EJ3" s="977"/>
      <c r="EK3" s="977"/>
      <c r="EL3" s="977"/>
      <c r="EM3" s="977"/>
      <c r="EN3" s="977"/>
      <c r="EO3" s="977"/>
      <c r="EP3" s="977"/>
      <c r="EQ3" s="977"/>
      <c r="ER3" s="977"/>
      <c r="ES3" s="977"/>
      <c r="ET3" s="977"/>
      <c r="EU3" s="977"/>
      <c r="EV3" s="977"/>
      <c r="EW3" s="977"/>
      <c r="EX3" s="977"/>
      <c r="EY3" s="977"/>
      <c r="EZ3" s="977"/>
      <c r="FA3" s="977"/>
      <c r="FB3" s="977"/>
      <c r="FC3" s="977"/>
      <c r="FD3" s="977"/>
      <c r="FE3" s="977"/>
      <c r="FF3" s="977"/>
      <c r="FG3" s="977"/>
      <c r="FH3" s="977"/>
      <c r="FI3" s="977"/>
      <c r="FJ3" s="977"/>
      <c r="FK3" s="977"/>
      <c r="FL3" s="977"/>
      <c r="FM3" s="977"/>
      <c r="FN3" s="977"/>
      <c r="FO3" s="977"/>
      <c r="FP3" s="977"/>
      <c r="FQ3" s="977"/>
      <c r="FR3" s="977"/>
      <c r="FS3" s="977"/>
      <c r="FT3" s="977"/>
      <c r="FU3" s="977"/>
      <c r="FV3" s="977"/>
      <c r="FW3" s="977"/>
      <c r="FX3" s="977"/>
      <c r="FY3" s="977"/>
      <c r="FZ3" s="977"/>
      <c r="GA3" s="977"/>
      <c r="GB3" s="977"/>
      <c r="GC3" s="977"/>
      <c r="GD3" s="977"/>
      <c r="GE3" s="977"/>
      <c r="GF3" s="977"/>
      <c r="GG3" s="977"/>
      <c r="GH3" s="977"/>
      <c r="GI3" s="977"/>
      <c r="GJ3" s="977"/>
      <c r="GK3" s="977"/>
      <c r="GL3" s="977"/>
      <c r="GM3" s="977"/>
      <c r="GN3" s="977"/>
      <c r="GO3" s="977"/>
      <c r="GP3" s="977"/>
      <c r="GQ3" s="977"/>
      <c r="GR3" s="977"/>
      <c r="GS3" s="977"/>
      <c r="GT3" s="977"/>
      <c r="GU3" s="977"/>
      <c r="GV3" s="977"/>
      <c r="GW3" s="977"/>
      <c r="GX3" s="977"/>
      <c r="GY3" s="977"/>
      <c r="GZ3" s="977"/>
      <c r="HA3" s="977"/>
      <c r="HB3" s="977"/>
      <c r="HC3" s="977"/>
      <c r="HD3" s="977"/>
      <c r="HE3" s="977"/>
      <c r="HF3" s="977"/>
      <c r="HG3" s="977"/>
      <c r="HH3" s="977"/>
      <c r="HI3" s="977"/>
      <c r="HJ3" s="977"/>
      <c r="HK3" s="977"/>
      <c r="HL3" s="977"/>
      <c r="HM3" s="977"/>
      <c r="HN3" s="977"/>
      <c r="HO3" s="977"/>
      <c r="HP3" s="977"/>
      <c r="HQ3" s="977"/>
      <c r="HR3" s="977"/>
      <c r="HS3" s="977"/>
      <c r="HT3" s="977"/>
      <c r="HU3" s="977"/>
      <c r="HV3" s="977"/>
      <c r="HW3" s="977"/>
      <c r="HX3" s="977"/>
      <c r="HY3" s="977"/>
      <c r="HZ3" s="977"/>
      <c r="IA3" s="977"/>
      <c r="IB3" s="977"/>
      <c r="IC3" s="977"/>
      <c r="ID3" s="977"/>
      <c r="IE3" s="977"/>
      <c r="IF3" s="977"/>
      <c r="IG3" s="977"/>
      <c r="IH3" s="977"/>
      <c r="II3" s="977"/>
      <c r="IJ3" s="977"/>
      <c r="IK3" s="977"/>
      <c r="IL3" s="977"/>
      <c r="IM3" s="977"/>
      <c r="IN3" s="977"/>
      <c r="IO3" s="977"/>
      <c r="IP3" s="977"/>
      <c r="IQ3" s="977"/>
      <c r="IR3" s="977"/>
      <c r="IS3" s="977"/>
    </row>
    <row r="4" spans="1:253" ht="22.5" customHeight="1">
      <c r="A4" s="977"/>
      <c r="B4" s="2741" t="s">
        <v>286</v>
      </c>
      <c r="C4" s="874"/>
      <c r="D4" s="874"/>
      <c r="E4" s="977"/>
      <c r="F4" s="977"/>
      <c r="G4" s="977"/>
      <c r="H4" s="977"/>
      <c r="I4" s="977"/>
      <c r="J4" s="874" t="s">
        <v>21</v>
      </c>
      <c r="K4" s="977"/>
      <c r="L4" s="977"/>
      <c r="M4" s="977"/>
      <c r="N4" s="977"/>
      <c r="O4" s="977"/>
      <c r="P4" s="977"/>
      <c r="Q4" s="977"/>
      <c r="R4" s="977"/>
      <c r="S4" s="977"/>
      <c r="T4" s="977"/>
      <c r="U4" s="977"/>
      <c r="V4" s="977"/>
      <c r="W4" s="977"/>
      <c r="X4" s="977"/>
      <c r="Y4" s="977"/>
      <c r="Z4" s="977" t="s">
        <v>21</v>
      </c>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977"/>
      <c r="BA4" s="977"/>
      <c r="BB4" s="977"/>
      <c r="BC4" s="977"/>
      <c r="BD4" s="977"/>
      <c r="BE4" s="977"/>
      <c r="BF4" s="977"/>
      <c r="BG4" s="977"/>
      <c r="BH4" s="977"/>
      <c r="BI4" s="977"/>
      <c r="BJ4" s="977"/>
      <c r="BK4" s="977"/>
      <c r="BL4" s="977"/>
      <c r="BM4" s="977"/>
      <c r="BN4" s="977"/>
      <c r="BO4" s="977"/>
      <c r="BP4" s="977"/>
      <c r="BQ4" s="977"/>
      <c r="BR4" s="977"/>
      <c r="BS4" s="977"/>
      <c r="BT4" s="977"/>
      <c r="BU4" s="977"/>
      <c r="BV4" s="977"/>
      <c r="BW4" s="977"/>
      <c r="BX4" s="977"/>
      <c r="BY4" s="977"/>
      <c r="BZ4" s="977"/>
      <c r="CA4" s="977"/>
      <c r="CB4" s="977"/>
      <c r="CC4" s="977"/>
      <c r="CD4" s="977"/>
      <c r="CE4" s="977"/>
      <c r="CF4" s="977"/>
      <c r="CG4" s="977"/>
      <c r="CH4" s="977"/>
      <c r="CI4" s="977"/>
      <c r="CJ4" s="977"/>
      <c r="CK4" s="977"/>
      <c r="CL4" s="977"/>
      <c r="CM4" s="977"/>
      <c r="CN4" s="977"/>
      <c r="CO4" s="977"/>
      <c r="CP4" s="977"/>
      <c r="CQ4" s="977"/>
      <c r="CR4" s="977"/>
      <c r="CS4" s="977"/>
      <c r="CT4" s="977"/>
      <c r="CU4" s="977"/>
      <c r="CV4" s="977"/>
      <c r="CW4" s="977"/>
      <c r="CX4" s="977"/>
      <c r="CY4" s="977"/>
      <c r="CZ4" s="977"/>
      <c r="DA4" s="977"/>
      <c r="DB4" s="977"/>
      <c r="DC4" s="977"/>
      <c r="DD4" s="977"/>
      <c r="DE4" s="977"/>
      <c r="DF4" s="977"/>
      <c r="DG4" s="977"/>
      <c r="DH4" s="977"/>
      <c r="DI4" s="977"/>
      <c r="DJ4" s="977"/>
      <c r="DK4" s="977"/>
      <c r="DL4" s="977"/>
      <c r="DM4" s="977"/>
      <c r="DN4" s="977"/>
      <c r="DO4" s="977"/>
      <c r="DP4" s="977"/>
      <c r="DQ4" s="977"/>
      <c r="DR4" s="977"/>
      <c r="DS4" s="977"/>
      <c r="DT4" s="977"/>
      <c r="DU4" s="977"/>
      <c r="DV4" s="977"/>
      <c r="DW4" s="977"/>
      <c r="DX4" s="977"/>
      <c r="DY4" s="977"/>
      <c r="DZ4" s="977"/>
      <c r="EA4" s="977"/>
      <c r="EB4" s="977"/>
      <c r="EC4" s="977"/>
      <c r="ED4" s="977"/>
      <c r="EE4" s="977"/>
      <c r="EF4" s="977"/>
      <c r="EG4" s="977"/>
      <c r="EH4" s="977"/>
      <c r="EI4" s="977"/>
      <c r="EJ4" s="977"/>
      <c r="EK4" s="977"/>
      <c r="EL4" s="977"/>
      <c r="EM4" s="977"/>
      <c r="EN4" s="977"/>
      <c r="EO4" s="977"/>
      <c r="EP4" s="977"/>
      <c r="EQ4" s="977"/>
      <c r="ER4" s="977"/>
      <c r="ES4" s="977"/>
      <c r="ET4" s="977"/>
      <c r="EU4" s="977"/>
      <c r="EV4" s="977"/>
      <c r="EW4" s="977"/>
      <c r="EX4" s="977"/>
      <c r="EY4" s="977"/>
      <c r="EZ4" s="977"/>
      <c r="FA4" s="977"/>
      <c r="FB4" s="977"/>
      <c r="FC4" s="977"/>
      <c r="FD4" s="977"/>
      <c r="FE4" s="977"/>
      <c r="FF4" s="977"/>
      <c r="FG4" s="977"/>
      <c r="FH4" s="977"/>
      <c r="FI4" s="977"/>
      <c r="FJ4" s="977"/>
      <c r="FK4" s="977"/>
      <c r="FL4" s="977"/>
      <c r="FM4" s="977"/>
      <c r="FN4" s="977"/>
      <c r="FO4" s="977"/>
      <c r="FP4" s="977"/>
      <c r="FQ4" s="977"/>
      <c r="FR4" s="977"/>
      <c r="FS4" s="977"/>
      <c r="FT4" s="977"/>
      <c r="FU4" s="977"/>
      <c r="FV4" s="977"/>
      <c r="FW4" s="977"/>
      <c r="FX4" s="977"/>
      <c r="FY4" s="977"/>
      <c r="FZ4" s="977"/>
      <c r="GA4" s="977"/>
      <c r="GB4" s="977"/>
      <c r="GC4" s="977"/>
      <c r="GD4" s="977"/>
      <c r="GE4" s="977"/>
      <c r="GF4" s="977"/>
      <c r="GG4" s="977"/>
      <c r="GH4" s="977"/>
      <c r="GI4" s="977"/>
      <c r="GJ4" s="977"/>
      <c r="GK4" s="977"/>
      <c r="GL4" s="977"/>
      <c r="GM4" s="977"/>
      <c r="GN4" s="977"/>
      <c r="GO4" s="977"/>
      <c r="GP4" s="977"/>
      <c r="GQ4" s="977"/>
      <c r="GR4" s="977"/>
      <c r="GS4" s="977"/>
      <c r="GT4" s="977"/>
      <c r="GU4" s="977"/>
      <c r="GV4" s="977"/>
      <c r="GW4" s="977"/>
      <c r="GX4" s="977"/>
      <c r="GY4" s="977"/>
      <c r="GZ4" s="977"/>
      <c r="HA4" s="977"/>
      <c r="HB4" s="977"/>
      <c r="HC4" s="977"/>
      <c r="HD4" s="977"/>
      <c r="HE4" s="977"/>
      <c r="HF4" s="977"/>
      <c r="HG4" s="977"/>
      <c r="HH4" s="977"/>
      <c r="HI4" s="977"/>
      <c r="HJ4" s="977"/>
      <c r="HK4" s="977"/>
      <c r="HL4" s="977"/>
      <c r="HM4" s="977"/>
      <c r="HN4" s="977"/>
      <c r="HO4" s="977"/>
      <c r="HP4" s="977"/>
      <c r="HQ4" s="977"/>
      <c r="HR4" s="977"/>
      <c r="HS4" s="977"/>
      <c r="HT4" s="977"/>
      <c r="HU4" s="977"/>
      <c r="HV4" s="977"/>
      <c r="HW4" s="977"/>
      <c r="HX4" s="977"/>
      <c r="HY4" s="977"/>
      <c r="HZ4" s="977"/>
      <c r="IA4" s="977"/>
      <c r="IB4" s="977"/>
      <c r="IC4" s="977"/>
      <c r="ID4" s="977"/>
      <c r="IE4" s="977"/>
      <c r="IF4" s="977"/>
      <c r="IG4" s="977"/>
      <c r="IH4" s="977"/>
      <c r="II4" s="977"/>
      <c r="IJ4" s="977"/>
      <c r="IK4" s="977"/>
      <c r="IL4" s="977"/>
      <c r="IM4" s="977"/>
      <c r="IN4" s="977"/>
      <c r="IO4" s="977"/>
      <c r="IP4" s="977"/>
      <c r="IQ4" s="977"/>
      <c r="IR4" s="977"/>
      <c r="IS4" s="977"/>
    </row>
    <row r="5" spans="1:253" ht="20.25" customHeight="1">
      <c r="A5" s="977"/>
      <c r="B5" s="2741" t="s">
        <v>287</v>
      </c>
      <c r="C5" s="874"/>
      <c r="D5" s="874"/>
      <c r="E5" s="977"/>
      <c r="F5" s="977"/>
      <c r="G5" s="977"/>
      <c r="H5" s="977"/>
      <c r="I5" s="977"/>
      <c r="J5" s="977"/>
      <c r="K5" s="977"/>
      <c r="L5" s="977"/>
      <c r="M5" s="977"/>
      <c r="N5" s="977"/>
      <c r="O5" s="977"/>
      <c r="P5" s="977"/>
      <c r="Q5" s="977"/>
      <c r="R5" s="977"/>
      <c r="S5" s="977"/>
      <c r="T5" s="977"/>
      <c r="U5" s="977"/>
      <c r="V5" s="977"/>
      <c r="W5" s="977"/>
      <c r="X5" s="977"/>
      <c r="Y5" s="977"/>
      <c r="Z5" s="977"/>
      <c r="AA5" s="977"/>
      <c r="AB5" s="977"/>
      <c r="AC5" s="3170" t="s">
        <v>288</v>
      </c>
      <c r="AD5" s="3171"/>
      <c r="AE5" s="3171"/>
      <c r="AF5" s="3171"/>
      <c r="AG5" s="977"/>
      <c r="AH5" s="977"/>
      <c r="AI5" s="977"/>
      <c r="AJ5" s="977"/>
      <c r="AK5" s="977"/>
      <c r="AL5" s="977"/>
      <c r="AM5" s="977"/>
      <c r="AN5" s="977"/>
      <c r="AO5" s="977"/>
      <c r="AP5" s="977"/>
      <c r="AQ5" s="977"/>
      <c r="AR5" s="977"/>
      <c r="AS5" s="977"/>
      <c r="AT5" s="977"/>
      <c r="AU5" s="977"/>
      <c r="AV5" s="977"/>
      <c r="AW5" s="977"/>
      <c r="AX5" s="977"/>
      <c r="AY5" s="977"/>
      <c r="AZ5" s="977"/>
      <c r="BA5" s="977"/>
      <c r="BB5" s="977"/>
      <c r="BC5" s="977"/>
      <c r="BD5" s="977"/>
      <c r="BE5" s="977"/>
      <c r="BF5" s="977"/>
      <c r="BG5" s="977"/>
      <c r="BH5" s="977"/>
      <c r="BI5" s="977"/>
      <c r="BJ5" s="977"/>
      <c r="BK5" s="977"/>
      <c r="BL5" s="977"/>
      <c r="BM5" s="977"/>
      <c r="BN5" s="977"/>
      <c r="BO5" s="977"/>
      <c r="BP5" s="977"/>
      <c r="BQ5" s="977"/>
      <c r="BR5" s="977"/>
      <c r="BS5" s="977"/>
      <c r="BT5" s="977"/>
      <c r="BU5" s="977"/>
      <c r="BV5" s="977"/>
      <c r="BW5" s="977"/>
      <c r="BX5" s="977"/>
      <c r="BY5" s="977"/>
      <c r="BZ5" s="977"/>
      <c r="CA5" s="977"/>
      <c r="CB5" s="977"/>
      <c r="CC5" s="977"/>
      <c r="CD5" s="977"/>
      <c r="CE5" s="977"/>
      <c r="CF5" s="977"/>
      <c r="CG5" s="977"/>
      <c r="CH5" s="977"/>
      <c r="CI5" s="977"/>
      <c r="CJ5" s="977"/>
      <c r="CK5" s="977"/>
      <c r="CL5" s="977"/>
      <c r="CM5" s="977"/>
      <c r="CN5" s="977"/>
      <c r="CO5" s="977"/>
      <c r="CP5" s="977"/>
      <c r="CQ5" s="977"/>
      <c r="CR5" s="977"/>
      <c r="CS5" s="977"/>
      <c r="CT5" s="977"/>
      <c r="CU5" s="977"/>
      <c r="CV5" s="977"/>
      <c r="CW5" s="977"/>
      <c r="CX5" s="977"/>
      <c r="CY5" s="977"/>
      <c r="CZ5" s="977"/>
      <c r="DA5" s="977"/>
      <c r="DB5" s="977"/>
      <c r="DC5" s="977"/>
      <c r="DD5" s="977"/>
      <c r="DE5" s="977"/>
      <c r="DF5" s="977"/>
      <c r="DG5" s="977"/>
      <c r="DH5" s="977"/>
      <c r="DI5" s="977"/>
      <c r="DJ5" s="977"/>
      <c r="DK5" s="977"/>
      <c r="DL5" s="977"/>
      <c r="DM5" s="977"/>
      <c r="DN5" s="977"/>
      <c r="DO5" s="977"/>
      <c r="DP5" s="977"/>
      <c r="DQ5" s="977"/>
      <c r="DR5" s="977"/>
      <c r="DS5" s="977"/>
      <c r="DT5" s="977"/>
      <c r="DU5" s="977"/>
      <c r="DV5" s="977"/>
      <c r="DW5" s="977"/>
      <c r="DX5" s="977"/>
      <c r="DY5" s="977"/>
      <c r="DZ5" s="977"/>
      <c r="EA5" s="977"/>
      <c r="EB5" s="977"/>
      <c r="EC5" s="977"/>
      <c r="ED5" s="977"/>
      <c r="EE5" s="977"/>
      <c r="EF5" s="977"/>
      <c r="EG5" s="977"/>
      <c r="EH5" s="977"/>
      <c r="EI5" s="977"/>
      <c r="EJ5" s="977"/>
      <c r="EK5" s="977"/>
      <c r="EL5" s="977"/>
      <c r="EM5" s="977"/>
      <c r="EN5" s="977"/>
      <c r="EO5" s="977"/>
      <c r="EP5" s="977"/>
      <c r="EQ5" s="977"/>
      <c r="ER5" s="977"/>
      <c r="ES5" s="977"/>
      <c r="ET5" s="977"/>
      <c r="EU5" s="977"/>
      <c r="EV5" s="977"/>
      <c r="EW5" s="977"/>
      <c r="EX5" s="977"/>
      <c r="EY5" s="977"/>
      <c r="EZ5" s="977"/>
      <c r="FA5" s="977"/>
      <c r="FB5" s="977"/>
      <c r="FC5" s="977"/>
      <c r="FD5" s="977"/>
      <c r="FE5" s="977"/>
      <c r="FF5" s="977"/>
      <c r="FG5" s="977"/>
      <c r="FH5" s="977"/>
      <c r="FI5" s="977"/>
      <c r="FJ5" s="977"/>
      <c r="FK5" s="977"/>
      <c r="FL5" s="977"/>
      <c r="FM5" s="977"/>
      <c r="FN5" s="977"/>
      <c r="FO5" s="977"/>
      <c r="FP5" s="977"/>
      <c r="FQ5" s="977"/>
      <c r="FR5" s="977"/>
      <c r="FS5" s="977"/>
      <c r="FT5" s="977"/>
      <c r="FU5" s="977"/>
      <c r="FV5" s="977"/>
      <c r="FW5" s="977"/>
      <c r="FX5" s="977"/>
      <c r="FY5" s="977"/>
      <c r="FZ5" s="977"/>
      <c r="GA5" s="977"/>
      <c r="GB5" s="977"/>
      <c r="GC5" s="977"/>
      <c r="GD5" s="977"/>
      <c r="GE5" s="977"/>
      <c r="GF5" s="977"/>
      <c r="GG5" s="977"/>
      <c r="GH5" s="977"/>
      <c r="GI5" s="977"/>
      <c r="GJ5" s="977"/>
      <c r="GK5" s="977"/>
      <c r="GL5" s="977"/>
      <c r="GM5" s="977"/>
      <c r="GN5" s="977"/>
      <c r="GO5" s="977"/>
      <c r="GP5" s="977"/>
      <c r="GQ5" s="977"/>
      <c r="GR5" s="977"/>
      <c r="GS5" s="977"/>
      <c r="GT5" s="977"/>
      <c r="GU5" s="977"/>
      <c r="GV5" s="977"/>
      <c r="GW5" s="977"/>
      <c r="GX5" s="977"/>
      <c r="GY5" s="977"/>
      <c r="GZ5" s="977"/>
      <c r="HA5" s="977"/>
      <c r="HB5" s="977"/>
      <c r="HC5" s="977"/>
      <c r="HD5" s="977"/>
      <c r="HE5" s="977"/>
      <c r="HF5" s="977"/>
      <c r="HG5" s="977"/>
      <c r="HH5" s="977"/>
      <c r="HI5" s="977"/>
      <c r="HJ5" s="977"/>
      <c r="HK5" s="977"/>
      <c r="HL5" s="977"/>
      <c r="HM5" s="977"/>
      <c r="HN5" s="977"/>
      <c r="HO5" s="977"/>
      <c r="HP5" s="977"/>
      <c r="HQ5" s="977"/>
      <c r="HR5" s="977"/>
      <c r="HS5" s="977"/>
      <c r="HT5" s="977"/>
      <c r="HU5" s="977"/>
      <c r="HV5" s="977"/>
      <c r="HW5" s="977"/>
      <c r="HX5" s="977"/>
      <c r="HY5" s="977"/>
      <c r="HZ5" s="977"/>
      <c r="IA5" s="977"/>
      <c r="IB5" s="977"/>
      <c r="IC5" s="977"/>
      <c r="ID5" s="977"/>
      <c r="IE5" s="977"/>
      <c r="IF5" s="977"/>
      <c r="IG5" s="977"/>
      <c r="IH5" s="977"/>
      <c r="II5" s="977"/>
      <c r="IJ5" s="977"/>
      <c r="IK5" s="977"/>
      <c r="IL5" s="977"/>
      <c r="IM5" s="977"/>
      <c r="IN5" s="977"/>
      <c r="IO5" s="977"/>
      <c r="IP5" s="977"/>
      <c r="IQ5" s="977"/>
      <c r="IR5" s="977"/>
      <c r="IS5" s="977"/>
    </row>
    <row r="6" spans="1:253" ht="20.25" customHeight="1">
      <c r="A6" s="977"/>
      <c r="B6" s="2742" t="s">
        <v>1553</v>
      </c>
      <c r="C6" s="874"/>
      <c r="D6" s="874"/>
      <c r="E6" s="977"/>
      <c r="F6" s="977"/>
      <c r="G6" s="977"/>
      <c r="H6" s="977"/>
      <c r="I6" s="977"/>
      <c r="J6" s="977"/>
      <c r="K6" s="977"/>
      <c r="L6" s="977"/>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7"/>
      <c r="AN6" s="977"/>
      <c r="AO6" s="977"/>
      <c r="AP6" s="977"/>
      <c r="AQ6" s="977"/>
      <c r="AR6" s="977"/>
      <c r="AS6" s="977"/>
      <c r="AT6" s="977"/>
      <c r="AU6" s="977"/>
      <c r="AV6" s="977"/>
      <c r="AW6" s="977"/>
      <c r="AX6" s="977"/>
      <c r="AY6" s="977"/>
      <c r="AZ6" s="977"/>
      <c r="BA6" s="977"/>
      <c r="BB6" s="977"/>
      <c r="BC6" s="977"/>
      <c r="BD6" s="977"/>
      <c r="BE6" s="977"/>
      <c r="BF6" s="977"/>
      <c r="BG6" s="977"/>
      <c r="BH6" s="977"/>
      <c r="BI6" s="977"/>
      <c r="BJ6" s="977"/>
      <c r="BK6" s="977"/>
      <c r="BL6" s="977"/>
      <c r="BM6" s="977"/>
      <c r="BN6" s="977"/>
      <c r="BO6" s="977"/>
      <c r="BP6" s="977"/>
      <c r="BQ6" s="977"/>
      <c r="BR6" s="977"/>
      <c r="BS6" s="977"/>
      <c r="BT6" s="977"/>
      <c r="BU6" s="977"/>
      <c r="BV6" s="977"/>
      <c r="BW6" s="977"/>
      <c r="BX6" s="977"/>
      <c r="BY6" s="977"/>
      <c r="BZ6" s="977"/>
      <c r="CA6" s="977"/>
      <c r="CB6" s="977"/>
      <c r="CC6" s="977"/>
      <c r="CD6" s="977"/>
      <c r="CE6" s="977"/>
      <c r="CF6" s="977"/>
      <c r="CG6" s="977"/>
      <c r="CH6" s="977"/>
      <c r="CI6" s="977"/>
      <c r="CJ6" s="977"/>
      <c r="CK6" s="977"/>
      <c r="CL6" s="977"/>
      <c r="CM6" s="977"/>
      <c r="CN6" s="977"/>
      <c r="CO6" s="977"/>
      <c r="CP6" s="977"/>
      <c r="CQ6" s="977"/>
      <c r="CR6" s="977"/>
      <c r="CS6" s="977"/>
      <c r="CT6" s="977"/>
      <c r="CU6" s="977"/>
      <c r="CV6" s="977"/>
      <c r="CW6" s="977"/>
      <c r="CX6" s="977"/>
      <c r="CY6" s="977"/>
      <c r="CZ6" s="977"/>
      <c r="DA6" s="977"/>
      <c r="DB6" s="977"/>
      <c r="DC6" s="977"/>
      <c r="DD6" s="977"/>
      <c r="DE6" s="977"/>
      <c r="DF6" s="977"/>
      <c r="DG6" s="977"/>
      <c r="DH6" s="977"/>
      <c r="DI6" s="977"/>
      <c r="DJ6" s="977"/>
      <c r="DK6" s="977"/>
      <c r="DL6" s="977"/>
      <c r="DM6" s="977"/>
      <c r="DN6" s="977"/>
      <c r="DO6" s="977"/>
      <c r="DP6" s="977"/>
      <c r="DQ6" s="977"/>
      <c r="DR6" s="977"/>
      <c r="DS6" s="977"/>
      <c r="DT6" s="977"/>
      <c r="DU6" s="977"/>
      <c r="DV6" s="977"/>
      <c r="DW6" s="977"/>
      <c r="DX6" s="977"/>
      <c r="DY6" s="977"/>
      <c r="DZ6" s="977"/>
      <c r="EA6" s="977"/>
      <c r="EB6" s="977"/>
      <c r="EC6" s="977"/>
      <c r="ED6" s="977"/>
      <c r="EE6" s="977"/>
      <c r="EF6" s="977"/>
      <c r="EG6" s="977"/>
      <c r="EH6" s="977"/>
      <c r="EI6" s="977"/>
      <c r="EJ6" s="977"/>
      <c r="EK6" s="977"/>
      <c r="EL6" s="977"/>
      <c r="EM6" s="977"/>
      <c r="EN6" s="977"/>
      <c r="EO6" s="977"/>
      <c r="EP6" s="977"/>
      <c r="EQ6" s="977"/>
      <c r="ER6" s="977"/>
      <c r="ES6" s="977"/>
      <c r="ET6" s="977"/>
      <c r="EU6" s="977"/>
      <c r="EV6" s="977"/>
      <c r="EW6" s="977"/>
      <c r="EX6" s="977"/>
      <c r="EY6" s="977"/>
      <c r="EZ6" s="977"/>
      <c r="FA6" s="977"/>
      <c r="FB6" s="977"/>
      <c r="FC6" s="977"/>
      <c r="FD6" s="977"/>
      <c r="FE6" s="977"/>
      <c r="FF6" s="977"/>
      <c r="FG6" s="977"/>
      <c r="FH6" s="977"/>
      <c r="FI6" s="977"/>
      <c r="FJ6" s="977"/>
      <c r="FK6" s="977"/>
      <c r="FL6" s="977"/>
      <c r="FM6" s="977"/>
      <c r="FN6" s="977"/>
      <c r="FO6" s="977"/>
      <c r="FP6" s="977"/>
      <c r="FQ6" s="977"/>
      <c r="FR6" s="977"/>
      <c r="FS6" s="977"/>
      <c r="FT6" s="977"/>
      <c r="FU6" s="977"/>
      <c r="FV6" s="977"/>
      <c r="FW6" s="977"/>
      <c r="FX6" s="977"/>
      <c r="FY6" s="977"/>
      <c r="FZ6" s="977"/>
      <c r="GA6" s="977"/>
      <c r="GB6" s="977"/>
      <c r="GC6" s="977"/>
      <c r="GD6" s="977"/>
      <c r="GE6" s="977"/>
      <c r="GF6" s="977"/>
      <c r="GG6" s="977"/>
      <c r="GH6" s="977"/>
      <c r="GI6" s="977"/>
      <c r="GJ6" s="977"/>
      <c r="GK6" s="977"/>
      <c r="GL6" s="977"/>
      <c r="GM6" s="977"/>
      <c r="GN6" s="977"/>
      <c r="GO6" s="977"/>
      <c r="GP6" s="977"/>
      <c r="GQ6" s="977"/>
      <c r="GR6" s="977"/>
      <c r="GS6" s="977"/>
      <c r="GT6" s="977"/>
      <c r="GU6" s="977"/>
      <c r="GV6" s="977"/>
      <c r="GW6" s="977"/>
      <c r="GX6" s="977"/>
      <c r="GY6" s="977"/>
      <c r="GZ6" s="977"/>
      <c r="HA6" s="977"/>
      <c r="HB6" s="977"/>
      <c r="HC6" s="977"/>
      <c r="HD6" s="977"/>
      <c r="HE6" s="977"/>
      <c r="HF6" s="977"/>
      <c r="HG6" s="977"/>
      <c r="HH6" s="977"/>
      <c r="HI6" s="977"/>
      <c r="HJ6" s="977"/>
      <c r="HK6" s="977"/>
      <c r="HL6" s="977"/>
      <c r="HM6" s="977"/>
      <c r="HN6" s="977"/>
      <c r="HO6" s="977"/>
      <c r="HP6" s="977"/>
      <c r="HQ6" s="977"/>
      <c r="HR6" s="977"/>
      <c r="HS6" s="977"/>
      <c r="HT6" s="977"/>
      <c r="HU6" s="977"/>
      <c r="HV6" s="977"/>
      <c r="HW6" s="977"/>
      <c r="HX6" s="977"/>
      <c r="HY6" s="977"/>
      <c r="HZ6" s="977"/>
      <c r="IA6" s="977"/>
      <c r="IB6" s="977"/>
      <c r="IC6" s="977"/>
      <c r="ID6" s="977"/>
      <c r="IE6" s="977"/>
      <c r="IF6" s="977"/>
      <c r="IG6" s="977"/>
      <c r="IH6" s="977"/>
      <c r="II6" s="977"/>
      <c r="IJ6" s="977"/>
      <c r="IK6" s="977"/>
      <c r="IL6" s="977"/>
      <c r="IM6" s="977"/>
      <c r="IN6" s="977"/>
      <c r="IO6" s="977"/>
      <c r="IP6" s="977"/>
      <c r="IQ6" s="977"/>
      <c r="IR6" s="977"/>
      <c r="IS6" s="977"/>
    </row>
    <row r="7" spans="1:253" ht="20.25" customHeight="1">
      <c r="A7" s="977"/>
      <c r="B7" s="2741" t="s">
        <v>1590</v>
      </c>
      <c r="C7" s="874"/>
      <c r="D7" s="874"/>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977"/>
      <c r="BD7" s="977"/>
      <c r="BE7" s="977"/>
      <c r="BF7" s="977"/>
      <c r="BG7" s="977"/>
      <c r="BH7" s="977"/>
      <c r="BI7" s="977"/>
      <c r="BJ7" s="977"/>
      <c r="BK7" s="977"/>
      <c r="BL7" s="977"/>
      <c r="BM7" s="977"/>
      <c r="BN7" s="977"/>
      <c r="BO7" s="977"/>
      <c r="BP7" s="977"/>
      <c r="BQ7" s="977"/>
      <c r="BR7" s="977"/>
      <c r="BS7" s="977"/>
      <c r="BT7" s="977"/>
      <c r="BU7" s="977"/>
      <c r="BV7" s="977"/>
      <c r="BW7" s="977"/>
      <c r="BX7" s="977"/>
      <c r="BY7" s="977"/>
      <c r="BZ7" s="977"/>
      <c r="CA7" s="977"/>
      <c r="CB7" s="977"/>
      <c r="CC7" s="977"/>
      <c r="CD7" s="977"/>
      <c r="CE7" s="977"/>
      <c r="CF7" s="977"/>
      <c r="CG7" s="977"/>
      <c r="CH7" s="977"/>
      <c r="CI7" s="977"/>
      <c r="CJ7" s="977"/>
      <c r="CK7" s="977"/>
      <c r="CL7" s="977"/>
      <c r="CM7" s="977"/>
      <c r="CN7" s="977"/>
      <c r="CO7" s="977"/>
      <c r="CP7" s="977"/>
      <c r="CQ7" s="977"/>
      <c r="CR7" s="977"/>
      <c r="CS7" s="977"/>
      <c r="CT7" s="977"/>
      <c r="CU7" s="977"/>
      <c r="CV7" s="977"/>
      <c r="CW7" s="977"/>
      <c r="CX7" s="977"/>
      <c r="CY7" s="977"/>
      <c r="CZ7" s="977"/>
      <c r="DA7" s="977"/>
      <c r="DB7" s="977"/>
      <c r="DC7" s="977"/>
      <c r="DD7" s="977"/>
      <c r="DE7" s="977"/>
      <c r="DF7" s="977"/>
      <c r="DG7" s="977"/>
      <c r="DH7" s="977"/>
      <c r="DI7" s="977"/>
      <c r="DJ7" s="977"/>
      <c r="DK7" s="977"/>
      <c r="DL7" s="977"/>
      <c r="DM7" s="977"/>
      <c r="DN7" s="977"/>
      <c r="DO7" s="977"/>
      <c r="DP7" s="977"/>
      <c r="DQ7" s="977"/>
      <c r="DR7" s="977"/>
      <c r="DS7" s="977"/>
      <c r="DT7" s="977"/>
      <c r="DU7" s="977"/>
      <c r="DV7" s="977"/>
      <c r="DW7" s="977"/>
      <c r="DX7" s="977"/>
      <c r="DY7" s="977"/>
      <c r="DZ7" s="977"/>
      <c r="EA7" s="977"/>
      <c r="EB7" s="977"/>
      <c r="EC7" s="977"/>
      <c r="ED7" s="977"/>
      <c r="EE7" s="977"/>
      <c r="EF7" s="977"/>
      <c r="EG7" s="977"/>
      <c r="EH7" s="977"/>
      <c r="EI7" s="977"/>
      <c r="EJ7" s="977"/>
      <c r="EK7" s="977"/>
      <c r="EL7" s="977"/>
      <c r="EM7" s="977"/>
      <c r="EN7" s="977"/>
      <c r="EO7" s="977"/>
      <c r="EP7" s="977"/>
      <c r="EQ7" s="977"/>
      <c r="ER7" s="977"/>
      <c r="ES7" s="977"/>
      <c r="ET7" s="977"/>
      <c r="EU7" s="977"/>
      <c r="EV7" s="977"/>
      <c r="EW7" s="977"/>
      <c r="EX7" s="977"/>
      <c r="EY7" s="977"/>
      <c r="EZ7" s="977"/>
      <c r="FA7" s="977"/>
      <c r="FB7" s="977"/>
      <c r="FC7" s="977"/>
      <c r="FD7" s="977"/>
      <c r="FE7" s="977"/>
      <c r="FF7" s="977"/>
      <c r="FG7" s="977"/>
      <c r="FH7" s="977"/>
      <c r="FI7" s="977"/>
      <c r="FJ7" s="977"/>
      <c r="FK7" s="977"/>
      <c r="FL7" s="977"/>
      <c r="FM7" s="977"/>
      <c r="FN7" s="977"/>
      <c r="FO7" s="977"/>
      <c r="FP7" s="977"/>
      <c r="FQ7" s="977"/>
      <c r="FR7" s="977"/>
      <c r="FS7" s="977"/>
      <c r="FT7" s="977"/>
      <c r="FU7" s="977"/>
      <c r="FV7" s="977"/>
      <c r="FW7" s="977"/>
      <c r="FX7" s="977"/>
      <c r="FY7" s="977"/>
      <c r="FZ7" s="977"/>
      <c r="GA7" s="977"/>
      <c r="GB7" s="977"/>
      <c r="GC7" s="977"/>
      <c r="GD7" s="977"/>
      <c r="GE7" s="977"/>
      <c r="GF7" s="977"/>
      <c r="GG7" s="977"/>
      <c r="GH7" s="977"/>
      <c r="GI7" s="977"/>
      <c r="GJ7" s="977"/>
      <c r="GK7" s="977"/>
      <c r="GL7" s="977"/>
      <c r="GM7" s="977"/>
      <c r="GN7" s="977"/>
      <c r="GO7" s="977"/>
      <c r="GP7" s="977"/>
      <c r="GQ7" s="977"/>
      <c r="GR7" s="977"/>
      <c r="GS7" s="977"/>
      <c r="GT7" s="977"/>
      <c r="GU7" s="977"/>
      <c r="GV7" s="977"/>
      <c r="GW7" s="977"/>
      <c r="GX7" s="977"/>
      <c r="GY7" s="977"/>
      <c r="GZ7" s="977"/>
      <c r="HA7" s="977"/>
      <c r="HB7" s="977"/>
      <c r="HC7" s="977"/>
      <c r="HD7" s="977"/>
      <c r="HE7" s="977"/>
      <c r="HF7" s="977"/>
      <c r="HG7" s="977"/>
      <c r="HH7" s="977"/>
      <c r="HI7" s="977"/>
      <c r="HJ7" s="977"/>
      <c r="HK7" s="977"/>
      <c r="HL7" s="977"/>
      <c r="HM7" s="977"/>
      <c r="HN7" s="977"/>
      <c r="HO7" s="977"/>
      <c r="HP7" s="977"/>
      <c r="HQ7" s="977"/>
      <c r="HR7" s="977"/>
      <c r="HS7" s="977"/>
      <c r="HT7" s="977"/>
      <c r="HU7" s="977"/>
      <c r="HV7" s="977"/>
      <c r="HW7" s="977"/>
      <c r="HX7" s="977"/>
      <c r="HY7" s="977"/>
      <c r="HZ7" s="977"/>
      <c r="IA7" s="977"/>
      <c r="IB7" s="977"/>
      <c r="IC7" s="977"/>
      <c r="ID7" s="977"/>
      <c r="IE7" s="977"/>
      <c r="IF7" s="977"/>
      <c r="IG7" s="977"/>
      <c r="IH7" s="977"/>
      <c r="II7" s="977"/>
      <c r="IJ7" s="977"/>
      <c r="IK7" s="977"/>
      <c r="IL7" s="977"/>
      <c r="IM7" s="977"/>
      <c r="IN7" s="977"/>
      <c r="IO7" s="977"/>
      <c r="IP7" s="977"/>
      <c r="IQ7" s="977"/>
      <c r="IR7" s="977"/>
      <c r="IS7" s="977"/>
    </row>
    <row r="9" spans="1:253" ht="16.5" customHeight="1">
      <c r="B9" s="978"/>
      <c r="D9" s="598"/>
      <c r="E9" s="598"/>
      <c r="F9" s="598"/>
      <c r="G9" s="598"/>
      <c r="H9" s="598"/>
      <c r="I9" s="598"/>
      <c r="J9" s="690"/>
      <c r="K9" s="690"/>
      <c r="L9" s="690"/>
      <c r="M9" s="598"/>
      <c r="N9" s="598"/>
      <c r="O9" s="598"/>
      <c r="P9" s="598"/>
      <c r="Q9" s="598"/>
      <c r="R9" s="598"/>
      <c r="S9" s="598"/>
      <c r="T9" s="598"/>
      <c r="U9" s="598"/>
      <c r="V9" s="598"/>
      <c r="W9" s="598"/>
      <c r="X9" s="598"/>
      <c r="Y9" s="598"/>
      <c r="Z9" s="598"/>
      <c r="AA9" s="598"/>
      <c r="AB9" s="598"/>
      <c r="AC9" s="598"/>
      <c r="AD9" s="598"/>
      <c r="AE9" s="598"/>
      <c r="AF9" s="598"/>
    </row>
    <row r="10" spans="1:253" ht="16.5" customHeight="1">
      <c r="A10" s="631"/>
      <c r="B10" s="631"/>
      <c r="C10" s="631"/>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2432"/>
      <c r="AC10" s="979" t="s">
        <v>1546</v>
      </c>
      <c r="AD10" s="2436"/>
      <c r="AE10" s="2436"/>
      <c r="AF10" s="2436"/>
      <c r="AG10" s="980"/>
    </row>
    <row r="11" spans="1:253" ht="16.5" customHeight="1">
      <c r="A11" s="631"/>
      <c r="B11" s="631"/>
      <c r="C11" s="631"/>
      <c r="D11" s="2431" t="s">
        <v>153</v>
      </c>
      <c r="E11" s="637"/>
      <c r="F11" s="637"/>
      <c r="G11" s="637"/>
      <c r="H11" s="637"/>
      <c r="I11" s="637"/>
      <c r="J11" s="637"/>
      <c r="K11" s="637"/>
      <c r="L11" s="637"/>
      <c r="M11" s="637"/>
      <c r="N11" s="637"/>
      <c r="O11" s="637"/>
      <c r="P11" s="637"/>
      <c r="Q11" s="637"/>
      <c r="R11" s="637"/>
      <c r="S11" s="637"/>
      <c r="T11" s="637"/>
      <c r="U11" s="637"/>
      <c r="V11" s="2431" t="s">
        <v>1545</v>
      </c>
      <c r="W11" s="637"/>
      <c r="X11" s="637"/>
      <c r="Y11" s="637"/>
      <c r="Z11" s="637"/>
      <c r="AA11" s="637"/>
      <c r="AB11" s="2432"/>
      <c r="AC11" s="2433"/>
      <c r="AD11" s="2434"/>
      <c r="AE11" s="2434"/>
      <c r="AF11" s="2434"/>
      <c r="AG11" s="980"/>
    </row>
    <row r="12" spans="1:253" ht="16.5" customHeight="1">
      <c r="A12" s="631"/>
      <c r="B12" s="631"/>
      <c r="C12" s="631"/>
      <c r="D12" s="2435" t="s">
        <v>154</v>
      </c>
      <c r="E12" s="637"/>
      <c r="F12" s="2435" t="s">
        <v>155</v>
      </c>
      <c r="G12" s="637"/>
      <c r="H12" s="2435" t="s">
        <v>156</v>
      </c>
      <c r="I12" s="637"/>
      <c r="J12" s="2435" t="s">
        <v>157</v>
      </c>
      <c r="K12" s="637"/>
      <c r="L12" s="2435" t="s">
        <v>158</v>
      </c>
      <c r="M12" s="637"/>
      <c r="N12" s="2431" t="s">
        <v>173</v>
      </c>
      <c r="O12" s="637"/>
      <c r="P12" s="2431" t="s">
        <v>174</v>
      </c>
      <c r="Q12" s="637"/>
      <c r="R12" s="2435" t="s">
        <v>161</v>
      </c>
      <c r="S12" s="637"/>
      <c r="T12" s="2435" t="s">
        <v>162</v>
      </c>
      <c r="U12" s="637"/>
      <c r="V12" s="2435" t="s">
        <v>163</v>
      </c>
      <c r="W12" s="637"/>
      <c r="X12" s="2435" t="s">
        <v>164</v>
      </c>
      <c r="Y12" s="637"/>
      <c r="Z12" s="2431" t="s">
        <v>235</v>
      </c>
      <c r="AA12" s="637"/>
      <c r="AB12" s="637"/>
      <c r="AC12" s="2435">
        <v>2014</v>
      </c>
      <c r="AD12" s="637" t="s">
        <v>21</v>
      </c>
      <c r="AE12" s="637"/>
      <c r="AF12" s="2435">
        <v>2013</v>
      </c>
      <c r="AG12" s="631"/>
    </row>
    <row r="13" spans="1:253" ht="4.5" customHeight="1">
      <c r="A13" s="631"/>
      <c r="B13" s="631"/>
      <c r="C13" s="631"/>
      <c r="D13" s="981"/>
      <c r="E13" s="631"/>
      <c r="F13" s="981"/>
      <c r="G13" s="631"/>
      <c r="H13" s="981"/>
      <c r="I13" s="631"/>
      <c r="J13" s="981"/>
      <c r="K13" s="631"/>
      <c r="L13" s="981"/>
      <c r="M13" s="631"/>
      <c r="N13" s="981"/>
      <c r="O13" s="631"/>
      <c r="P13" s="981"/>
      <c r="Q13" s="631"/>
      <c r="R13" s="981"/>
      <c r="S13" s="631"/>
      <c r="T13" s="981"/>
      <c r="U13" s="631"/>
      <c r="V13" s="981"/>
      <c r="W13" s="631"/>
      <c r="X13" s="981"/>
      <c r="Y13" s="631"/>
      <c r="Z13" s="981"/>
      <c r="AA13" s="631"/>
      <c r="AB13" s="631"/>
      <c r="AC13" s="981"/>
      <c r="AD13" s="631"/>
      <c r="AE13" s="631"/>
      <c r="AF13" s="981"/>
      <c r="AG13" s="631"/>
    </row>
    <row r="14" spans="1:253" ht="16.5" customHeight="1">
      <c r="A14" s="496"/>
      <c r="B14" s="875" t="s">
        <v>166</v>
      </c>
      <c r="C14" s="496"/>
      <c r="D14" s="982">
        <v>-72.7</v>
      </c>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3"/>
      <c r="AC14" s="982">
        <f>D14</f>
        <v>-72.7</v>
      </c>
      <c r="AD14" s="984"/>
      <c r="AE14" s="985"/>
      <c r="AF14" s="982">
        <v>-6.4</v>
      </c>
      <c r="AG14" s="986"/>
      <c r="AH14" s="598"/>
    </row>
    <row r="15" spans="1:253" ht="16.5" customHeight="1">
      <c r="A15" s="496"/>
      <c r="B15" s="496"/>
      <c r="C15" s="496"/>
      <c r="D15" s="987"/>
      <c r="E15" s="987"/>
      <c r="F15" s="987"/>
      <c r="G15" s="987"/>
      <c r="H15" s="987"/>
      <c r="I15" s="987"/>
      <c r="J15" s="987"/>
      <c r="K15" s="987"/>
      <c r="L15" s="987"/>
      <c r="M15" s="987"/>
      <c r="N15" s="987"/>
      <c r="O15" s="987"/>
      <c r="P15" s="987"/>
      <c r="Q15" s="987"/>
      <c r="R15" s="987"/>
      <c r="S15" s="987"/>
      <c r="T15" s="987"/>
      <c r="U15" s="987"/>
      <c r="V15" s="987"/>
      <c r="W15" s="987"/>
      <c r="X15" s="987"/>
      <c r="Y15" s="987"/>
      <c r="Z15" s="987"/>
      <c r="AA15" s="987"/>
      <c r="AB15" s="988"/>
      <c r="AC15" s="987"/>
      <c r="AD15" s="989"/>
      <c r="AE15" s="990"/>
      <c r="AF15" s="987"/>
      <c r="AG15" s="987"/>
    </row>
    <row r="16" spans="1:253" ht="16.5" customHeight="1">
      <c r="A16" s="496"/>
      <c r="B16" s="637" t="s">
        <v>20</v>
      </c>
      <c r="C16" s="631"/>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8"/>
      <c r="AC16" s="987"/>
      <c r="AD16" s="989"/>
      <c r="AE16" s="990"/>
      <c r="AF16" s="987"/>
      <c r="AG16" s="987"/>
    </row>
    <row r="17" spans="1:35" ht="16.5" customHeight="1">
      <c r="A17" s="496"/>
      <c r="B17" s="496" t="s">
        <v>226</v>
      </c>
      <c r="C17" s="631"/>
      <c r="D17" s="618">
        <v>22.3</v>
      </c>
      <c r="E17" s="618"/>
      <c r="F17" s="991"/>
      <c r="G17" s="618"/>
      <c r="H17" s="991"/>
      <c r="I17" s="618"/>
      <c r="J17" s="991"/>
      <c r="K17" s="618"/>
      <c r="L17" s="991"/>
      <c r="M17" s="618"/>
      <c r="N17" s="991"/>
      <c r="O17" s="618"/>
      <c r="P17" s="991"/>
      <c r="Q17" s="618"/>
      <c r="R17" s="991"/>
      <c r="S17" s="618"/>
      <c r="T17" s="991"/>
      <c r="U17" s="618"/>
      <c r="V17" s="991"/>
      <c r="W17" s="618"/>
      <c r="X17" s="956"/>
      <c r="Y17" s="618"/>
      <c r="Z17" s="956"/>
      <c r="AA17" s="618"/>
      <c r="AB17" s="992"/>
      <c r="AC17" s="618">
        <f>ROUND(SUM(D17:Z17),1)</f>
        <v>22.3</v>
      </c>
      <c r="AD17" s="993"/>
      <c r="AE17" s="625"/>
      <c r="AF17" s="618">
        <v>17.5</v>
      </c>
      <c r="AG17" s="987"/>
    </row>
    <row r="18" spans="1:35" ht="16.5" customHeight="1">
      <c r="A18" s="496"/>
      <c r="B18" s="496"/>
      <c r="C18" s="631"/>
      <c r="D18" s="994"/>
      <c r="E18" s="618"/>
      <c r="F18" s="994"/>
      <c r="G18" s="618"/>
      <c r="H18" s="994"/>
      <c r="I18" s="618"/>
      <c r="J18" s="994"/>
      <c r="K18" s="618"/>
      <c r="L18" s="994"/>
      <c r="M18" s="618"/>
      <c r="N18" s="994"/>
      <c r="O18" s="618"/>
      <c r="P18" s="994"/>
      <c r="Q18" s="618"/>
      <c r="R18" s="994"/>
      <c r="S18" s="618"/>
      <c r="T18" s="994"/>
      <c r="U18" s="618"/>
      <c r="V18" s="994"/>
      <c r="W18" s="618"/>
      <c r="X18" s="994"/>
      <c r="Y18" s="618"/>
      <c r="Z18" s="994"/>
      <c r="AA18" s="618"/>
      <c r="AB18" s="992"/>
      <c r="AC18" s="994"/>
      <c r="AD18" s="993"/>
      <c r="AE18" s="625"/>
      <c r="AF18" s="994"/>
      <c r="AG18" s="987"/>
    </row>
    <row r="19" spans="1:35" ht="16.5" customHeight="1">
      <c r="A19" s="496"/>
      <c r="B19" s="637" t="s">
        <v>186</v>
      </c>
      <c r="C19" s="631"/>
      <c r="D19" s="995">
        <f>ROUND(SUM(D17),1)</f>
        <v>22.3</v>
      </c>
      <c r="E19" s="995"/>
      <c r="F19" s="995">
        <f>ROUND(SUM(F17),1)</f>
        <v>0</v>
      </c>
      <c r="G19" s="995"/>
      <c r="H19" s="995">
        <f>ROUND(SUM(H17),1)</f>
        <v>0</v>
      </c>
      <c r="I19" s="995"/>
      <c r="J19" s="995">
        <f>ROUND(SUM(J17),1)</f>
        <v>0</v>
      </c>
      <c r="K19" s="995"/>
      <c r="L19" s="995">
        <f>ROUND(SUM(L17),1)</f>
        <v>0</v>
      </c>
      <c r="M19" s="995"/>
      <c r="N19" s="995">
        <f>ROUND(SUM(N17),1)</f>
        <v>0</v>
      </c>
      <c r="O19" s="995"/>
      <c r="P19" s="995">
        <f>ROUND(SUM(P17),1)</f>
        <v>0</v>
      </c>
      <c r="Q19" s="995"/>
      <c r="R19" s="995">
        <f>ROUND(SUM(R17),1)</f>
        <v>0</v>
      </c>
      <c r="S19" s="995"/>
      <c r="T19" s="995">
        <f>ROUND(SUM(T17),1)</f>
        <v>0</v>
      </c>
      <c r="U19" s="995"/>
      <c r="V19" s="995">
        <f>ROUND(SUM(V17),1)</f>
        <v>0</v>
      </c>
      <c r="W19" s="995"/>
      <c r="X19" s="995">
        <f>ROUND(SUM(X17),1)</f>
        <v>0</v>
      </c>
      <c r="Y19" s="995"/>
      <c r="Z19" s="995">
        <f>ROUND(SUM(Z17),1)</f>
        <v>0</v>
      </c>
      <c r="AA19" s="995"/>
      <c r="AB19" s="996"/>
      <c r="AC19" s="995">
        <f>ROUND(SUM(AC17),1)</f>
        <v>22.3</v>
      </c>
      <c r="AD19" s="997"/>
      <c r="AE19" s="998"/>
      <c r="AF19" s="995">
        <f>ROUND(SUM(AF17),1)</f>
        <v>17.5</v>
      </c>
      <c r="AG19" s="986"/>
    </row>
    <row r="20" spans="1:35" ht="16.5" customHeight="1">
      <c r="A20" s="496"/>
      <c r="B20" s="496"/>
      <c r="C20" s="631"/>
      <c r="D20" s="994"/>
      <c r="E20" s="618"/>
      <c r="F20" s="994"/>
      <c r="G20" s="618"/>
      <c r="H20" s="994"/>
      <c r="I20" s="618"/>
      <c r="J20" s="994"/>
      <c r="K20" s="618"/>
      <c r="L20" s="994"/>
      <c r="M20" s="618"/>
      <c r="N20" s="994"/>
      <c r="O20" s="618"/>
      <c r="P20" s="994"/>
      <c r="Q20" s="618"/>
      <c r="R20" s="994"/>
      <c r="S20" s="618"/>
      <c r="T20" s="994"/>
      <c r="U20" s="618"/>
      <c r="V20" s="994"/>
      <c r="W20" s="618"/>
      <c r="X20" s="994"/>
      <c r="Y20" s="618"/>
      <c r="Z20" s="994"/>
      <c r="AA20" s="618"/>
      <c r="AB20" s="992"/>
      <c r="AC20" s="994"/>
      <c r="AD20" s="993"/>
      <c r="AE20" s="625"/>
      <c r="AF20" s="994"/>
      <c r="AG20" s="987"/>
    </row>
    <row r="21" spans="1:35" ht="16.5" customHeight="1">
      <c r="A21" s="496"/>
      <c r="B21" s="496"/>
      <c r="C21" s="631"/>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992"/>
      <c r="AC21" s="618"/>
      <c r="AD21" s="993"/>
      <c r="AE21" s="625"/>
      <c r="AF21" s="618"/>
      <c r="AG21" s="987"/>
    </row>
    <row r="22" spans="1:35" ht="16.5" customHeight="1">
      <c r="A22" s="496"/>
      <c r="B22" s="496"/>
      <c r="C22" s="631"/>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992"/>
      <c r="AC22" s="618"/>
      <c r="AD22" s="993"/>
      <c r="AE22" s="625"/>
      <c r="AF22" s="618"/>
      <c r="AG22" s="987"/>
    </row>
    <row r="23" spans="1:35" ht="16.5" customHeight="1">
      <c r="A23" s="496"/>
      <c r="B23" s="637" t="s">
        <v>29</v>
      </c>
      <c r="C23" s="631"/>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992"/>
      <c r="AC23" s="618"/>
      <c r="AD23" s="993"/>
      <c r="AE23" s="625"/>
      <c r="AF23" s="618"/>
      <c r="AG23" s="987"/>
    </row>
    <row r="24" spans="1:35" ht="16.5" customHeight="1">
      <c r="A24" s="496"/>
      <c r="B24" s="496" t="s">
        <v>189</v>
      </c>
      <c r="C24" s="631"/>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992"/>
      <c r="AC24" s="618"/>
      <c r="AD24" s="993"/>
      <c r="AE24" s="625"/>
      <c r="AF24" s="620"/>
      <c r="AG24" s="987"/>
    </row>
    <row r="25" spans="1:35" ht="16.5" customHeight="1">
      <c r="A25" s="496"/>
      <c r="B25" s="496" t="s">
        <v>284</v>
      </c>
      <c r="C25" s="631"/>
      <c r="D25" s="618">
        <v>6.7</v>
      </c>
      <c r="E25" s="618"/>
      <c r="F25" s="991"/>
      <c r="G25" s="618"/>
      <c r="H25" s="991"/>
      <c r="I25" s="618"/>
      <c r="J25" s="991"/>
      <c r="K25" s="618"/>
      <c r="L25" s="991"/>
      <c r="M25" s="618"/>
      <c r="N25" s="991"/>
      <c r="O25" s="618"/>
      <c r="P25" s="991"/>
      <c r="Q25" s="618"/>
      <c r="R25" s="991"/>
      <c r="S25" s="618"/>
      <c r="T25" s="991"/>
      <c r="U25" s="618"/>
      <c r="V25" s="991"/>
      <c r="W25" s="618"/>
      <c r="X25" s="956"/>
      <c r="Y25" s="618"/>
      <c r="Z25" s="956"/>
      <c r="AA25" s="618"/>
      <c r="AB25" s="992"/>
      <c r="AC25" s="618">
        <f>ROUND(SUM(D25:Z25),1)</f>
        <v>6.7</v>
      </c>
      <c r="AD25" s="993"/>
      <c r="AE25" s="625"/>
      <c r="AF25" s="618">
        <v>10.9</v>
      </c>
      <c r="AG25" s="987"/>
    </row>
    <row r="26" spans="1:35" ht="16.5" customHeight="1">
      <c r="A26" s="496"/>
      <c r="B26" s="496" t="s">
        <v>227</v>
      </c>
      <c r="C26" s="631"/>
      <c r="D26" s="618">
        <v>30.6</v>
      </c>
      <c r="E26" s="618"/>
      <c r="F26" s="991"/>
      <c r="G26" s="618"/>
      <c r="H26" s="991"/>
      <c r="I26" s="618"/>
      <c r="J26" s="991"/>
      <c r="K26" s="618"/>
      <c r="L26" s="991"/>
      <c r="M26" s="618"/>
      <c r="N26" s="991"/>
      <c r="O26" s="618"/>
      <c r="P26" s="991"/>
      <c r="Q26" s="618"/>
      <c r="R26" s="991"/>
      <c r="S26" s="618"/>
      <c r="T26" s="991"/>
      <c r="U26" s="618"/>
      <c r="V26" s="991"/>
      <c r="W26" s="618"/>
      <c r="X26" s="956"/>
      <c r="Y26" s="618"/>
      <c r="Z26" s="956"/>
      <c r="AA26" s="618"/>
      <c r="AB26" s="992"/>
      <c r="AC26" s="618">
        <f>ROUND(SUM(D26:Z26),1)</f>
        <v>30.6</v>
      </c>
      <c r="AD26" s="993"/>
      <c r="AE26" s="625"/>
      <c r="AF26" s="618">
        <v>25.1</v>
      </c>
      <c r="AG26" s="987"/>
    </row>
    <row r="27" spans="1:35" ht="16.5" customHeight="1">
      <c r="A27" s="496"/>
      <c r="B27" s="496" t="s">
        <v>192</v>
      </c>
      <c r="C27" s="631"/>
      <c r="D27" s="618">
        <v>2</v>
      </c>
      <c r="E27" s="618"/>
      <c r="F27" s="991"/>
      <c r="G27" s="618"/>
      <c r="H27" s="991"/>
      <c r="I27" s="618"/>
      <c r="J27" s="620"/>
      <c r="K27" s="618"/>
      <c r="L27" s="991"/>
      <c r="M27" s="618"/>
      <c r="N27" s="991"/>
      <c r="O27" s="618"/>
      <c r="P27" s="991"/>
      <c r="Q27" s="618"/>
      <c r="R27" s="991"/>
      <c r="S27" s="618"/>
      <c r="T27" s="620"/>
      <c r="U27" s="618"/>
      <c r="V27" s="991"/>
      <c r="W27" s="618"/>
      <c r="X27" s="956"/>
      <c r="Y27" s="618"/>
      <c r="Z27" s="956"/>
      <c r="AA27" s="618"/>
      <c r="AB27" s="992"/>
      <c r="AC27" s="618">
        <f>ROUND(SUM(D27:Z27),1)</f>
        <v>2</v>
      </c>
      <c r="AD27" s="993"/>
      <c r="AE27" s="625"/>
      <c r="AF27" s="956">
        <v>1.2</v>
      </c>
      <c r="AG27" s="987"/>
    </row>
    <row r="28" spans="1:35" ht="16.5" customHeight="1">
      <c r="A28" s="496"/>
      <c r="B28" s="496"/>
      <c r="C28" s="631"/>
      <c r="D28" s="994"/>
      <c r="E28" s="618"/>
      <c r="F28" s="994"/>
      <c r="G28" s="618"/>
      <c r="H28" s="994"/>
      <c r="I28" s="618"/>
      <c r="J28" s="994"/>
      <c r="K28" s="618"/>
      <c r="L28" s="994"/>
      <c r="M28" s="618"/>
      <c r="N28" s="994"/>
      <c r="O28" s="618"/>
      <c r="P28" s="994"/>
      <c r="Q28" s="618"/>
      <c r="R28" s="994"/>
      <c r="S28" s="618"/>
      <c r="T28" s="994"/>
      <c r="U28" s="618"/>
      <c r="V28" s="994"/>
      <c r="W28" s="618"/>
      <c r="X28" s="994"/>
      <c r="Y28" s="618"/>
      <c r="Z28" s="994"/>
      <c r="AA28" s="618"/>
      <c r="AB28" s="992"/>
      <c r="AC28" s="994"/>
      <c r="AD28" s="993"/>
      <c r="AE28" s="625"/>
      <c r="AF28" s="994"/>
      <c r="AG28" s="987"/>
    </row>
    <row r="29" spans="1:35" ht="16.5" customHeight="1">
      <c r="A29" s="496"/>
      <c r="B29" s="637" t="s">
        <v>193</v>
      </c>
      <c r="C29" s="631"/>
      <c r="D29" s="995">
        <f>ROUND(SUM(D25:D28),1)</f>
        <v>39.299999999999997</v>
      </c>
      <c r="E29" s="995"/>
      <c r="F29" s="995">
        <f>ROUND(SUM(F25:F28),1)</f>
        <v>0</v>
      </c>
      <c r="G29" s="995"/>
      <c r="H29" s="995">
        <f>ROUND(SUM(H25:H28),1)</f>
        <v>0</v>
      </c>
      <c r="I29" s="995"/>
      <c r="J29" s="995">
        <f>ROUND(SUM(J25:J28),1)</f>
        <v>0</v>
      </c>
      <c r="K29" s="995"/>
      <c r="L29" s="995">
        <f>ROUND(SUM(L25:L28),1)</f>
        <v>0</v>
      </c>
      <c r="M29" s="995"/>
      <c r="N29" s="995">
        <f>ROUND(SUM(N25:N28),1)</f>
        <v>0</v>
      </c>
      <c r="O29" s="995"/>
      <c r="P29" s="995">
        <f>ROUND(SUM(P25:P28),1)</f>
        <v>0</v>
      </c>
      <c r="Q29" s="995"/>
      <c r="R29" s="995">
        <f>ROUND(SUM(R25:R28),1)</f>
        <v>0</v>
      </c>
      <c r="S29" s="995"/>
      <c r="T29" s="995">
        <f>ROUND(SUM(T25:T28),1)</f>
        <v>0</v>
      </c>
      <c r="U29" s="995"/>
      <c r="V29" s="995">
        <f>ROUND(SUM(V25:V28),1)</f>
        <v>0</v>
      </c>
      <c r="W29" s="995"/>
      <c r="X29" s="995">
        <f>ROUND(SUM(X25:X28),1)</f>
        <v>0</v>
      </c>
      <c r="Y29" s="995">
        <f>SUM(Y25:Y28)</f>
        <v>0</v>
      </c>
      <c r="Z29" s="995">
        <f>ROUND(SUM(Z25:Z27),1)</f>
        <v>0</v>
      </c>
      <c r="AA29" s="995"/>
      <c r="AB29" s="996"/>
      <c r="AC29" s="995">
        <f>ROUND(SUM(AC24:AC27),1)</f>
        <v>39.299999999999997</v>
      </c>
      <c r="AD29" s="997"/>
      <c r="AE29" s="998"/>
      <c r="AF29" s="995">
        <f>ROUND(SUM(AF24:AF27),1)</f>
        <v>37.200000000000003</v>
      </c>
      <c r="AG29" s="986"/>
      <c r="AH29" s="598"/>
      <c r="AI29" s="598"/>
    </row>
    <row r="30" spans="1:35" ht="16.5" customHeight="1">
      <c r="A30" s="496"/>
      <c r="B30" s="496"/>
      <c r="C30" s="631"/>
      <c r="D30" s="994"/>
      <c r="E30" s="618"/>
      <c r="F30" s="994"/>
      <c r="G30" s="618"/>
      <c r="H30" s="994"/>
      <c r="I30" s="618"/>
      <c r="J30" s="994"/>
      <c r="K30" s="618"/>
      <c r="L30" s="994"/>
      <c r="M30" s="618"/>
      <c r="N30" s="994"/>
      <c r="O30" s="618"/>
      <c r="P30" s="994"/>
      <c r="Q30" s="618"/>
      <c r="R30" s="994"/>
      <c r="S30" s="618"/>
      <c r="T30" s="994"/>
      <c r="U30" s="618"/>
      <c r="V30" s="994"/>
      <c r="W30" s="618"/>
      <c r="X30" s="994"/>
      <c r="Y30" s="618"/>
      <c r="Z30" s="994"/>
      <c r="AA30" s="618"/>
      <c r="AB30" s="992"/>
      <c r="AC30" s="994"/>
      <c r="AD30" s="993"/>
      <c r="AE30" s="625"/>
      <c r="AF30" s="994"/>
      <c r="AG30" s="987"/>
    </row>
    <row r="31" spans="1:35" ht="16.5" customHeight="1">
      <c r="A31" s="496"/>
      <c r="B31" s="496"/>
      <c r="C31" s="631"/>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992"/>
      <c r="AC31" s="618"/>
      <c r="AD31" s="993"/>
      <c r="AE31" s="625"/>
      <c r="AF31" s="618"/>
      <c r="AG31" s="987"/>
    </row>
    <row r="32" spans="1:35" ht="16.5" customHeight="1">
      <c r="A32" s="496"/>
      <c r="B32" s="496"/>
      <c r="C32" s="631"/>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992"/>
      <c r="AC32" s="618"/>
      <c r="AD32" s="993"/>
      <c r="AE32" s="625"/>
      <c r="AF32" s="618"/>
      <c r="AG32" s="987"/>
    </row>
    <row r="33" spans="1:35" ht="16.5" customHeight="1">
      <c r="A33" s="496"/>
      <c r="B33" s="637" t="s">
        <v>194</v>
      </c>
      <c r="C33" s="631"/>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992"/>
      <c r="AC33" s="618"/>
      <c r="AD33" s="993"/>
      <c r="AE33" s="625"/>
      <c r="AF33" s="618"/>
      <c r="AG33" s="987"/>
    </row>
    <row r="34" spans="1:35" ht="16.5" customHeight="1">
      <c r="A34" s="496"/>
      <c r="B34" s="637" t="s">
        <v>51</v>
      </c>
      <c r="C34" s="631"/>
      <c r="D34" s="995">
        <f>ROUND(D19-D29,1)</f>
        <v>-17</v>
      </c>
      <c r="E34" s="995"/>
      <c r="F34" s="995">
        <f>ROUND(F19-F29,1)</f>
        <v>0</v>
      </c>
      <c r="G34" s="995"/>
      <c r="H34" s="995">
        <f>ROUND(H19-H29,1)</f>
        <v>0</v>
      </c>
      <c r="I34" s="995"/>
      <c r="J34" s="995">
        <f>ROUND(J19-J29,1)</f>
        <v>0</v>
      </c>
      <c r="K34" s="995"/>
      <c r="L34" s="995">
        <f>ROUND(L19-L29,1)</f>
        <v>0</v>
      </c>
      <c r="M34" s="995"/>
      <c r="N34" s="995">
        <f>ROUND(N19-N29,1)</f>
        <v>0</v>
      </c>
      <c r="O34" s="995"/>
      <c r="P34" s="995">
        <f>ROUND(P19-P29,1)</f>
        <v>0</v>
      </c>
      <c r="Q34" s="995"/>
      <c r="R34" s="995">
        <f>ROUND(R19-R29,1)</f>
        <v>0</v>
      </c>
      <c r="S34" s="995"/>
      <c r="T34" s="995">
        <f>ROUND(T19-T29,1)</f>
        <v>0</v>
      </c>
      <c r="U34" s="995"/>
      <c r="V34" s="995">
        <f>ROUND(V19-V29,1)</f>
        <v>0</v>
      </c>
      <c r="W34" s="995"/>
      <c r="X34" s="995">
        <f>ROUND(X19-X29,1)</f>
        <v>0</v>
      </c>
      <c r="Y34" s="995"/>
      <c r="Z34" s="995">
        <f>ROUND(Z19-Z29,1)</f>
        <v>0</v>
      </c>
      <c r="AA34" s="995"/>
      <c r="AB34" s="996"/>
      <c r="AC34" s="995">
        <f>ROUND(AC19-AC29,1)</f>
        <v>-17</v>
      </c>
      <c r="AD34" s="997"/>
      <c r="AE34" s="998"/>
      <c r="AF34" s="995">
        <f>ROUND(AF19-AF29,1)</f>
        <v>-19.7</v>
      </c>
      <c r="AG34" s="986"/>
      <c r="AH34" s="598"/>
      <c r="AI34" s="598"/>
    </row>
    <row r="35" spans="1:35" ht="16.5" customHeight="1">
      <c r="A35" s="496"/>
      <c r="B35" s="496"/>
      <c r="C35" s="631"/>
      <c r="D35" s="994"/>
      <c r="E35" s="618"/>
      <c r="F35" s="994"/>
      <c r="G35" s="618"/>
      <c r="H35" s="994"/>
      <c r="I35" s="618"/>
      <c r="J35" s="994"/>
      <c r="K35" s="618"/>
      <c r="L35" s="994"/>
      <c r="M35" s="618"/>
      <c r="N35" s="994"/>
      <c r="O35" s="618"/>
      <c r="P35" s="994"/>
      <c r="Q35" s="618"/>
      <c r="R35" s="994"/>
      <c r="S35" s="618"/>
      <c r="T35" s="994"/>
      <c r="U35" s="618"/>
      <c r="V35" s="994"/>
      <c r="W35" s="618"/>
      <c r="X35" s="994"/>
      <c r="Y35" s="618"/>
      <c r="Z35" s="994"/>
      <c r="AA35" s="618"/>
      <c r="AB35" s="992"/>
      <c r="AC35" s="994"/>
      <c r="AD35" s="993"/>
      <c r="AE35" s="625"/>
      <c r="AF35" s="994"/>
      <c r="AG35" s="987"/>
    </row>
    <row r="36" spans="1:35" ht="16.5" customHeight="1">
      <c r="A36" s="496"/>
      <c r="B36" s="496"/>
      <c r="C36" s="631"/>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992"/>
      <c r="AC36" s="618"/>
      <c r="AD36" s="993"/>
      <c r="AE36" s="625"/>
      <c r="AF36" s="618"/>
      <c r="AG36" s="987"/>
    </row>
    <row r="37" spans="1:35" ht="16.5" customHeight="1">
      <c r="A37" s="496"/>
      <c r="B37" s="496"/>
      <c r="C37" s="631"/>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992"/>
      <c r="AC37" s="618"/>
      <c r="AD37" s="993"/>
      <c r="AE37" s="625"/>
      <c r="AF37" s="618"/>
      <c r="AG37" s="987"/>
    </row>
    <row r="38" spans="1:35" ht="16.5" customHeight="1">
      <c r="A38" s="496"/>
      <c r="B38" s="637" t="s">
        <v>52</v>
      </c>
      <c r="C38" s="631"/>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992"/>
      <c r="AC38" s="618"/>
      <c r="AD38" s="993"/>
      <c r="AE38" s="625"/>
      <c r="AF38" s="618"/>
      <c r="AG38" s="987"/>
    </row>
    <row r="39" spans="1:35" ht="16.5" customHeight="1">
      <c r="A39" s="496"/>
      <c r="B39" s="496" t="s">
        <v>229</v>
      </c>
      <c r="C39" s="631"/>
      <c r="D39" s="956">
        <v>3.6</v>
      </c>
      <c r="E39" s="618"/>
      <c r="F39" s="991"/>
      <c r="G39" s="618"/>
      <c r="H39" s="991"/>
      <c r="I39" s="618"/>
      <c r="J39" s="991"/>
      <c r="K39" s="618"/>
      <c r="L39" s="991"/>
      <c r="M39" s="618"/>
      <c r="N39" s="991"/>
      <c r="O39" s="618"/>
      <c r="P39" s="991"/>
      <c r="Q39" s="618"/>
      <c r="R39" s="991"/>
      <c r="S39" s="618"/>
      <c r="T39" s="991"/>
      <c r="U39" s="618"/>
      <c r="V39" s="991"/>
      <c r="W39" s="618"/>
      <c r="X39" s="956"/>
      <c r="Y39" s="618"/>
      <c r="Z39" s="956"/>
      <c r="AA39" s="618"/>
      <c r="AB39" s="992"/>
      <c r="AC39" s="618">
        <f>ROUND(SUM(D39:Z39),1)</f>
        <v>3.6</v>
      </c>
      <c r="AD39" s="993"/>
      <c r="AE39" s="625"/>
      <c r="AF39" s="999">
        <v>2.8</v>
      </c>
      <c r="AG39" s="987"/>
    </row>
    <row r="40" spans="1:35" ht="16.5" customHeight="1">
      <c r="A40" s="496"/>
      <c r="B40" s="496" t="s">
        <v>230</v>
      </c>
      <c r="C40" s="631"/>
      <c r="D40" s="626">
        <v>0</v>
      </c>
      <c r="E40" s="618"/>
      <c r="F40" s="620"/>
      <c r="G40" s="618"/>
      <c r="H40" s="620"/>
      <c r="I40" s="618"/>
      <c r="J40" s="956"/>
      <c r="K40" s="618"/>
      <c r="L40" s="620"/>
      <c r="M40" s="618"/>
      <c r="N40" s="991"/>
      <c r="O40" s="618"/>
      <c r="P40" s="620"/>
      <c r="Q40" s="618"/>
      <c r="R40" s="620"/>
      <c r="S40" s="618"/>
      <c r="T40" s="620"/>
      <c r="U40" s="618"/>
      <c r="V40" s="620"/>
      <c r="W40" s="618"/>
      <c r="X40" s="991"/>
      <c r="Y40" s="618"/>
      <c r="Z40" s="956"/>
      <c r="AA40" s="618"/>
      <c r="AB40" s="992"/>
      <c r="AC40" s="618">
        <f>ROUND(SUM(D40:Z40),1)</f>
        <v>0</v>
      </c>
      <c r="AD40" s="993"/>
      <c r="AE40" s="625"/>
      <c r="AF40" s="618">
        <v>0</v>
      </c>
      <c r="AG40" s="987"/>
    </row>
    <row r="41" spans="1:35" ht="16.5" customHeight="1">
      <c r="A41" s="496"/>
      <c r="B41" s="496"/>
      <c r="C41" s="631"/>
      <c r="D41" s="994"/>
      <c r="E41" s="618"/>
      <c r="F41" s="994"/>
      <c r="G41" s="618"/>
      <c r="H41" s="994"/>
      <c r="I41" s="618"/>
      <c r="J41" s="994"/>
      <c r="K41" s="618"/>
      <c r="L41" s="994"/>
      <c r="M41" s="618"/>
      <c r="N41" s="994"/>
      <c r="O41" s="618"/>
      <c r="P41" s="994"/>
      <c r="Q41" s="618"/>
      <c r="R41" s="994"/>
      <c r="S41" s="618"/>
      <c r="T41" s="994"/>
      <c r="U41" s="618"/>
      <c r="V41" s="994"/>
      <c r="W41" s="618"/>
      <c r="X41" s="994"/>
      <c r="Y41" s="618"/>
      <c r="Z41" s="994"/>
      <c r="AA41" s="618"/>
      <c r="AB41" s="992"/>
      <c r="AC41" s="1000"/>
      <c r="AD41" s="993"/>
      <c r="AE41" s="625"/>
      <c r="AF41" s="1000"/>
      <c r="AG41" s="987"/>
    </row>
    <row r="42" spans="1:35" ht="16.5" customHeight="1">
      <c r="A42" s="496"/>
      <c r="B42" s="637" t="s">
        <v>270</v>
      </c>
      <c r="C42" s="631"/>
      <c r="D42" s="995">
        <f>ROUND(SUM(D39:D41),1)</f>
        <v>3.6</v>
      </c>
      <c r="E42" s="995"/>
      <c r="F42" s="995">
        <f>ROUND(SUM(F39:F41),1)</f>
        <v>0</v>
      </c>
      <c r="G42" s="995"/>
      <c r="H42" s="995">
        <f>ROUND(SUM(H39:H41),1)</f>
        <v>0</v>
      </c>
      <c r="I42" s="995"/>
      <c r="J42" s="995">
        <f>ROUND(SUM(J39:J41),1)</f>
        <v>0</v>
      </c>
      <c r="K42" s="995"/>
      <c r="L42" s="995">
        <f>ROUND(SUM(L39:L41),1)</f>
        <v>0</v>
      </c>
      <c r="M42" s="995"/>
      <c r="N42" s="995">
        <f>ROUND(SUM(N39:N41),1)</f>
        <v>0</v>
      </c>
      <c r="O42" s="995"/>
      <c r="P42" s="995">
        <f>ROUND(SUM(P39:P41),1)</f>
        <v>0</v>
      </c>
      <c r="Q42" s="995"/>
      <c r="R42" s="995">
        <f>ROUND(SUM(R39:R41),1)</f>
        <v>0</v>
      </c>
      <c r="S42" s="995"/>
      <c r="T42" s="995">
        <f>ROUND(SUM(T39:T41),1)</f>
        <v>0</v>
      </c>
      <c r="U42" s="995"/>
      <c r="V42" s="995">
        <f>ROUND(SUM(V39:V41),1)</f>
        <v>0</v>
      </c>
      <c r="W42" s="995"/>
      <c r="X42" s="995">
        <f>ROUND(SUM(X39:X41),1)</f>
        <v>0</v>
      </c>
      <c r="Y42" s="995"/>
      <c r="Z42" s="995">
        <f>ROUND(SUM(Z39:Z41),1)</f>
        <v>0</v>
      </c>
      <c r="AA42" s="995"/>
      <c r="AB42" s="996"/>
      <c r="AC42" s="995">
        <f>ROUND(SUM(AC39:AC41),1)</f>
        <v>3.6</v>
      </c>
      <c r="AD42" s="997"/>
      <c r="AE42" s="998"/>
      <c r="AF42" s="995">
        <f>ROUND(SUM(AF39:AF41),1)</f>
        <v>2.8</v>
      </c>
      <c r="AG42" s="986"/>
    </row>
    <row r="43" spans="1:35" ht="16.5" customHeight="1">
      <c r="A43" s="496"/>
      <c r="B43" s="496"/>
      <c r="C43" s="631"/>
      <c r="D43" s="994"/>
      <c r="E43" s="618"/>
      <c r="F43" s="994"/>
      <c r="G43" s="618"/>
      <c r="H43" s="994"/>
      <c r="I43" s="618"/>
      <c r="J43" s="994"/>
      <c r="K43" s="618"/>
      <c r="L43" s="994"/>
      <c r="M43" s="618"/>
      <c r="N43" s="994"/>
      <c r="O43" s="618"/>
      <c r="P43" s="994"/>
      <c r="Q43" s="618"/>
      <c r="R43" s="994"/>
      <c r="S43" s="618"/>
      <c r="T43" s="994"/>
      <c r="U43" s="618"/>
      <c r="V43" s="994"/>
      <c r="W43" s="618"/>
      <c r="X43" s="994"/>
      <c r="Y43" s="618"/>
      <c r="Z43" s="994"/>
      <c r="AA43" s="618"/>
      <c r="AB43" s="992"/>
      <c r="AC43" s="994"/>
      <c r="AD43" s="993"/>
      <c r="AE43" s="625"/>
      <c r="AF43" s="994"/>
      <c r="AG43" s="987"/>
    </row>
    <row r="44" spans="1:35" ht="16.5" customHeight="1">
      <c r="A44" s="496"/>
      <c r="B44" s="496"/>
      <c r="C44" s="631"/>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992"/>
      <c r="AC44" s="618"/>
      <c r="AD44" s="993"/>
      <c r="AE44" s="625"/>
      <c r="AF44" s="618"/>
      <c r="AG44" s="987"/>
    </row>
    <row r="45" spans="1:35" ht="16.5" customHeight="1">
      <c r="A45" s="496"/>
      <c r="B45" s="496"/>
      <c r="C45" s="631"/>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992"/>
      <c r="AC45" s="618"/>
      <c r="AD45" s="993"/>
      <c r="AE45" s="625"/>
      <c r="AF45" s="618"/>
      <c r="AG45" s="987"/>
    </row>
    <row r="46" spans="1:35" ht="16.5" customHeight="1">
      <c r="A46" s="496"/>
      <c r="B46" s="637" t="s">
        <v>203</v>
      </c>
      <c r="C46" s="631"/>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992"/>
      <c r="AC46" s="618"/>
      <c r="AD46" s="993"/>
      <c r="AE46" s="625"/>
      <c r="AF46" s="618"/>
      <c r="AG46" s="987"/>
    </row>
    <row r="47" spans="1:35" ht="16.5" customHeight="1">
      <c r="A47" s="496"/>
      <c r="B47" s="637" t="s">
        <v>292</v>
      </c>
      <c r="C47" s="631"/>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992"/>
      <c r="AC47" s="618"/>
      <c r="AD47" s="993"/>
      <c r="AE47" s="625"/>
      <c r="AF47" s="618"/>
      <c r="AG47" s="987"/>
    </row>
    <row r="48" spans="1:35" s="598" customFormat="1" ht="16.5" customHeight="1">
      <c r="A48" s="637"/>
      <c r="B48" s="637" t="s">
        <v>205</v>
      </c>
      <c r="C48" s="636"/>
      <c r="D48" s="995">
        <f>ROUND(SUM(D34,D42),1)</f>
        <v>-13.4</v>
      </c>
      <c r="E48" s="995"/>
      <c r="F48" s="995">
        <f>ROUND(SUM(F34,F42),1)</f>
        <v>0</v>
      </c>
      <c r="G48" s="995"/>
      <c r="H48" s="995">
        <f>ROUND(SUM(H34,H42),1)</f>
        <v>0</v>
      </c>
      <c r="I48" s="995"/>
      <c r="J48" s="995">
        <f>ROUND(SUM(J34,J42),1)</f>
        <v>0</v>
      </c>
      <c r="K48" s="995"/>
      <c r="L48" s="995">
        <f>ROUND(SUM(L34,L42),1)</f>
        <v>0</v>
      </c>
      <c r="M48" s="995"/>
      <c r="N48" s="995">
        <f>ROUND(SUM(N34,N42),1)</f>
        <v>0</v>
      </c>
      <c r="O48" s="995"/>
      <c r="P48" s="995">
        <f>ROUND(SUM(P34,P42),1)</f>
        <v>0</v>
      </c>
      <c r="Q48" s="995"/>
      <c r="R48" s="995">
        <f>ROUND(SUM(R34,R42),1)</f>
        <v>0</v>
      </c>
      <c r="S48" s="995"/>
      <c r="T48" s="995">
        <f>ROUND(SUM(T34,T42),1)</f>
        <v>0</v>
      </c>
      <c r="U48" s="995"/>
      <c r="V48" s="995">
        <f>ROUND(SUM(V34,V42),1)</f>
        <v>0</v>
      </c>
      <c r="W48" s="995"/>
      <c r="X48" s="995">
        <f>ROUND(SUM(X34,X42),1)</f>
        <v>0</v>
      </c>
      <c r="Y48" s="995"/>
      <c r="Z48" s="995">
        <f>ROUND(SUM(Z34,Z42),1)</f>
        <v>0</v>
      </c>
      <c r="AA48" s="995"/>
      <c r="AB48" s="996"/>
      <c r="AC48" s="1001">
        <f>ROUND(AC34+AC42,1)</f>
        <v>-13.4</v>
      </c>
      <c r="AD48" s="997"/>
      <c r="AE48" s="998"/>
      <c r="AF48" s="1001">
        <f>ROUND(AF34+AF42,1)</f>
        <v>-16.899999999999999</v>
      </c>
      <c r="AG48" s="986"/>
    </row>
    <row r="49" spans="1:34" ht="16.5" customHeight="1">
      <c r="A49" s="496"/>
      <c r="B49" s="496"/>
      <c r="C49" s="496"/>
      <c r="D49" s="1002"/>
      <c r="E49" s="987"/>
      <c r="F49" s="1002"/>
      <c r="G49" s="987"/>
      <c r="H49" s="1002"/>
      <c r="I49" s="987"/>
      <c r="J49" s="1002"/>
      <c r="K49" s="987"/>
      <c r="L49" s="1002"/>
      <c r="M49" s="987"/>
      <c r="N49" s="1002"/>
      <c r="O49" s="987"/>
      <c r="P49" s="1002"/>
      <c r="Q49" s="987"/>
      <c r="R49" s="1002"/>
      <c r="S49" s="987"/>
      <c r="T49" s="1002"/>
      <c r="U49" s="987"/>
      <c r="V49" s="1002"/>
      <c r="W49" s="987"/>
      <c r="X49" s="1002"/>
      <c r="Y49" s="987"/>
      <c r="Z49" s="1002"/>
      <c r="AA49" s="987"/>
      <c r="AB49" s="988"/>
      <c r="AC49" s="1002"/>
      <c r="AD49" s="989"/>
      <c r="AE49" s="990"/>
      <c r="AF49" s="1002"/>
      <c r="AG49" s="987"/>
    </row>
    <row r="50" spans="1:34" ht="16.5" customHeight="1" thickBot="1">
      <c r="A50" s="496"/>
      <c r="B50" s="875" t="s">
        <v>171</v>
      </c>
      <c r="C50" s="496"/>
      <c r="D50" s="982">
        <f>ROUND(SUM(D14,D48),1)</f>
        <v>-86.1</v>
      </c>
      <c r="E50" s="982"/>
      <c r="F50" s="982">
        <f>ROUND(SUM(F14,F48),1)</f>
        <v>0</v>
      </c>
      <c r="G50" s="982"/>
      <c r="H50" s="982">
        <f>ROUND(SUM(H14,H48),1)</f>
        <v>0</v>
      </c>
      <c r="I50" s="982"/>
      <c r="J50" s="982">
        <f>ROUND(SUM(J14,J48),1)</f>
        <v>0</v>
      </c>
      <c r="K50" s="982"/>
      <c r="L50" s="982">
        <f>ROUND(SUM(L14,L48),1)</f>
        <v>0</v>
      </c>
      <c r="M50" s="982"/>
      <c r="N50" s="982">
        <f>ROUND(SUM(N14,N48),1)</f>
        <v>0</v>
      </c>
      <c r="O50" s="982"/>
      <c r="P50" s="982">
        <f>ROUND(SUM(P14,P48),1)</f>
        <v>0</v>
      </c>
      <c r="Q50" s="982"/>
      <c r="R50" s="982">
        <f>ROUND(SUM(R14,R48),1)</f>
        <v>0</v>
      </c>
      <c r="S50" s="982"/>
      <c r="T50" s="1003">
        <f>ROUND(SUM(T14,T48),1)</f>
        <v>0</v>
      </c>
      <c r="U50" s="982"/>
      <c r="V50" s="982">
        <f>ROUND(SUM(V14,V48),1)</f>
        <v>0</v>
      </c>
      <c r="W50" s="982"/>
      <c r="X50" s="982">
        <f>ROUND(SUM(X14,X48),1)</f>
        <v>0</v>
      </c>
      <c r="Y50" s="982"/>
      <c r="Z50" s="982">
        <f>ROUND(SUM(Z14,Z48),1)</f>
        <v>0</v>
      </c>
      <c r="AA50" s="982"/>
      <c r="AB50" s="983"/>
      <c r="AC50" s="982">
        <f>ROUND(SUM(AC14,AC48),1)</f>
        <v>-86.1</v>
      </c>
      <c r="AD50" s="984"/>
      <c r="AE50" s="985"/>
      <c r="AF50" s="982">
        <f>ROUND(SUM(AF14,AF48),1)</f>
        <v>-23.3</v>
      </c>
      <c r="AG50" s="986"/>
      <c r="AH50" s="598"/>
    </row>
    <row r="51" spans="1:34" ht="16.5" customHeight="1" thickTop="1">
      <c r="A51" s="496"/>
      <c r="B51" s="496"/>
      <c r="C51" s="496"/>
      <c r="D51" s="1004"/>
      <c r="E51" s="987"/>
      <c r="F51" s="1004"/>
      <c r="G51" s="987"/>
      <c r="H51" s="1004"/>
      <c r="I51" s="987"/>
      <c r="J51" s="1004"/>
      <c r="K51" s="987"/>
      <c r="L51" s="1004"/>
      <c r="M51" s="987"/>
      <c r="N51" s="1004"/>
      <c r="O51" s="987"/>
      <c r="P51" s="1004"/>
      <c r="Q51" s="987"/>
      <c r="R51" s="1004"/>
      <c r="S51" s="987"/>
      <c r="T51" s="990"/>
      <c r="U51" s="987"/>
      <c r="V51" s="1004"/>
      <c r="W51" s="987"/>
      <c r="X51" s="1004"/>
      <c r="Y51" s="987"/>
      <c r="Z51" s="1004"/>
      <c r="AA51" s="987"/>
      <c r="AB51" s="987"/>
      <c r="AC51" s="1004"/>
      <c r="AD51" s="987"/>
      <c r="AE51" s="987"/>
      <c r="AF51" s="1004"/>
      <c r="AG51" s="987"/>
    </row>
    <row r="53" spans="1:34" ht="16.5" customHeight="1">
      <c r="B53" s="1005"/>
    </row>
    <row r="54" spans="1:34" ht="16.5" customHeight="1">
      <c r="B54" s="633"/>
    </row>
  </sheetData>
  <mergeCells count="1">
    <mergeCell ref="AC5:AF5"/>
  </mergeCells>
  <pageMargins left="0.5" right="0.5" top="1" bottom="0.5" header="0" footer="0.25"/>
  <pageSetup scale="46" orientation="landscape" r:id="rId1"/>
  <headerFooter scaleWithDoc="0" alignWithMargins="0">
    <oddFooter>&amp;C&amp;8 25</oddFooter>
  </headerFooter>
</worksheet>
</file>

<file path=xl/worksheets/sheet26.xml><?xml version="1.0" encoding="utf-8"?>
<worksheet xmlns="http://schemas.openxmlformats.org/spreadsheetml/2006/main" xmlns:r="http://schemas.openxmlformats.org/officeDocument/2006/relationships">
  <sheetPr codeName="Sheet26">
    <pageSetUpPr autoPageBreaks="0" fitToPage="1"/>
  </sheetPr>
  <dimension ref="A1:AG47"/>
  <sheetViews>
    <sheetView showGridLines="0" showOutlineSymbols="0" zoomScale="60" zoomScaleNormal="60" zoomScaleSheetLayoutView="75" workbookViewId="0"/>
  </sheetViews>
  <sheetFormatPr defaultColWidth="8.88671875" defaultRowHeight="12.75"/>
  <cols>
    <col min="1" max="1" width="45.5546875" style="1006" customWidth="1"/>
    <col min="2" max="2" width="8.6640625" style="1006" customWidth="1"/>
    <col min="3" max="3" width="1.6640625" style="1006" customWidth="1"/>
    <col min="4" max="4" width="8.6640625" style="1006" customWidth="1"/>
    <col min="5" max="5" width="1.6640625" style="1006" customWidth="1"/>
    <col min="6" max="6" width="8.6640625" style="1006" customWidth="1"/>
    <col min="7" max="7" width="1.6640625" style="1006" customWidth="1"/>
    <col min="8" max="8" width="8.6640625" style="1006" customWidth="1"/>
    <col min="9" max="9" width="1.6640625" style="1006" customWidth="1"/>
    <col min="10" max="10" width="10.6640625" style="1006" customWidth="1"/>
    <col min="11" max="11" width="1.6640625" style="1006" customWidth="1"/>
    <col min="12" max="12" width="14.88671875" style="1006" bestFit="1" customWidth="1"/>
    <col min="13" max="13" width="1.6640625" style="1006" customWidth="1"/>
    <col min="14" max="14" width="12" style="1006" bestFit="1" customWidth="1"/>
    <col min="15" max="15" width="1.6640625" style="1006" customWidth="1"/>
    <col min="16" max="16" width="13.5546875" style="1006" bestFit="1" customWidth="1"/>
    <col min="17" max="17" width="1.6640625" style="1006" customWidth="1"/>
    <col min="18" max="18" width="13.5546875" style="1006" bestFit="1" customWidth="1"/>
    <col min="19" max="19" width="1.6640625" style="1006" customWidth="1"/>
    <col min="20" max="20" width="11" style="1006" bestFit="1" customWidth="1"/>
    <col min="21" max="21" width="1.6640625" style="1006" customWidth="1"/>
    <col min="22" max="22" width="12.77734375" style="1006" bestFit="1" customWidth="1"/>
    <col min="23" max="23" width="1.6640625" style="1006" customWidth="1"/>
    <col min="24" max="24" width="8.6640625" style="1006" customWidth="1"/>
    <col min="25" max="26" width="1.6640625" style="1006" customWidth="1"/>
    <col min="27" max="27" width="10.109375" style="1006" customWidth="1"/>
    <col min="28" max="29" width="1.77734375" style="1006" customWidth="1"/>
    <col min="30" max="30" width="10.109375" style="1006" customWidth="1"/>
    <col min="31" max="31" width="2.44140625" style="1006" customWidth="1"/>
    <col min="32" max="32" width="2.6640625" style="1006" customWidth="1"/>
    <col min="33" max="16384" width="8.88671875" style="1006"/>
  </cols>
  <sheetData>
    <row r="1" spans="1:31" ht="15">
      <c r="A1" s="1720" t="s">
        <v>1805</v>
      </c>
    </row>
    <row r="2" spans="1:31" ht="15">
      <c r="A2" s="2788"/>
    </row>
    <row r="3" spans="1:31" ht="20.25" customHeight="1">
      <c r="A3" s="2801"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row>
    <row r="4" spans="1:31" ht="20.25" customHeight="1">
      <c r="A4" s="2802" t="s">
        <v>289</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row>
    <row r="5" spans="1:31" ht="20.25" customHeight="1">
      <c r="A5" s="2803" t="s">
        <v>150</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7"/>
      <c r="AC5" s="2800"/>
      <c r="AD5" s="695" t="s">
        <v>290</v>
      </c>
    </row>
    <row r="6" spans="1:31" ht="20.25" customHeight="1">
      <c r="A6" s="2803" t="s">
        <v>1553</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row>
    <row r="7" spans="1:31" ht="20.25" customHeight="1">
      <c r="A7" s="2801" t="s">
        <v>1590</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row>
    <row r="8" spans="1:31" s="1008" customFormat="1" ht="18.95" customHeight="1">
      <c r="A8" s="87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row>
    <row r="9" spans="1:31" s="1008" customFormat="1" ht="18.95" customHeight="1">
      <c r="A9" s="2037"/>
      <c r="B9" s="2037"/>
      <c r="C9" s="2037"/>
      <c r="D9" s="2037"/>
      <c r="E9" s="2037"/>
      <c r="F9" s="2037"/>
      <c r="G9" s="2037"/>
      <c r="H9" s="284"/>
      <c r="I9" s="284"/>
      <c r="J9" s="284"/>
      <c r="K9" s="2037"/>
      <c r="L9" s="2037"/>
      <c r="M9" s="2037"/>
      <c r="N9" s="2037"/>
      <c r="O9" s="2037"/>
      <c r="P9" s="2037"/>
      <c r="Q9" s="2037"/>
      <c r="R9" s="2037"/>
      <c r="S9" s="2037"/>
      <c r="T9" s="2037"/>
      <c r="U9" s="2037"/>
      <c r="V9" s="2037"/>
      <c r="W9" s="2037"/>
      <c r="X9" s="2037"/>
      <c r="Y9" s="2037"/>
      <c r="Z9" s="2037"/>
      <c r="AA9" s="2037"/>
      <c r="AB9" s="2037"/>
      <c r="AC9" s="2037"/>
      <c r="AD9" s="2037"/>
      <c r="AE9" s="2037"/>
    </row>
    <row r="10" spans="1:31" s="1008" customFormat="1" ht="18.95" customHeight="1">
      <c r="A10" s="496"/>
      <c r="B10" s="496"/>
      <c r="C10" s="496"/>
      <c r="D10" s="496"/>
      <c r="E10" s="496"/>
      <c r="F10" s="496"/>
      <c r="G10" s="496"/>
      <c r="H10" s="496"/>
      <c r="I10" s="496"/>
      <c r="J10" s="496"/>
      <c r="K10" s="496"/>
      <c r="L10" s="496"/>
      <c r="M10" s="496"/>
      <c r="N10" s="496"/>
      <c r="O10" s="496"/>
      <c r="P10" s="496"/>
      <c r="Q10" s="496"/>
      <c r="R10" s="496"/>
      <c r="S10" s="496"/>
      <c r="T10" s="496"/>
      <c r="U10" s="496"/>
      <c r="V10" s="2804"/>
      <c r="W10" s="2805"/>
      <c r="X10" s="2806"/>
      <c r="Y10" s="2807"/>
      <c r="Z10" s="3172" t="s">
        <v>1546</v>
      </c>
      <c r="AA10" s="3173"/>
      <c r="AB10" s="3173"/>
      <c r="AC10" s="3173"/>
      <c r="AD10" s="3173"/>
      <c r="AE10" s="3173"/>
    </row>
    <row r="11" spans="1:31" s="1008" customFormat="1" ht="18.95" customHeight="1">
      <c r="A11" s="496"/>
      <c r="B11" s="2431" t="s">
        <v>153</v>
      </c>
      <c r="C11" s="637"/>
      <c r="D11" s="637"/>
      <c r="E11" s="637"/>
      <c r="F11" s="637"/>
      <c r="G11" s="637"/>
      <c r="H11" s="637"/>
      <c r="I11" s="637"/>
      <c r="J11" s="637"/>
      <c r="K11" s="637"/>
      <c r="L11" s="637"/>
      <c r="M11" s="637"/>
      <c r="N11" s="637"/>
      <c r="O11" s="637"/>
      <c r="P11" s="637"/>
      <c r="Q11" s="637"/>
      <c r="R11" s="637"/>
      <c r="S11" s="637"/>
      <c r="T11" s="2431" t="s">
        <v>1545</v>
      </c>
      <c r="U11" s="637"/>
      <c r="V11" s="637"/>
      <c r="W11" s="637"/>
      <c r="X11" s="637"/>
      <c r="Y11" s="637"/>
      <c r="Z11" s="2432"/>
      <c r="AA11" s="2433"/>
      <c r="AB11" s="2433"/>
      <c r="AC11" s="2433"/>
      <c r="AD11" s="2808"/>
      <c r="AE11" s="2805"/>
    </row>
    <row r="12" spans="1:31" s="1008" customFormat="1" ht="18.95" customHeight="1">
      <c r="A12" s="496"/>
      <c r="B12" s="2809" t="s">
        <v>154</v>
      </c>
      <c r="C12" s="637"/>
      <c r="D12" s="2809" t="s">
        <v>155</v>
      </c>
      <c r="E12" s="637"/>
      <c r="F12" s="2809" t="s">
        <v>156</v>
      </c>
      <c r="G12" s="637"/>
      <c r="H12" s="2809" t="s">
        <v>157</v>
      </c>
      <c r="I12" s="637"/>
      <c r="J12" s="2810" t="s">
        <v>291</v>
      </c>
      <c r="K12" s="637"/>
      <c r="L12" s="2810" t="s">
        <v>173</v>
      </c>
      <c r="M12" s="637"/>
      <c r="N12" s="2810" t="s">
        <v>174</v>
      </c>
      <c r="O12" s="637"/>
      <c r="P12" s="2809" t="s">
        <v>161</v>
      </c>
      <c r="Q12" s="637"/>
      <c r="R12" s="2809" t="s">
        <v>162</v>
      </c>
      <c r="S12" s="637"/>
      <c r="T12" s="2810" t="s">
        <v>163</v>
      </c>
      <c r="U12" s="637"/>
      <c r="V12" s="2809" t="s">
        <v>164</v>
      </c>
      <c r="W12" s="637"/>
      <c r="X12" s="2810" t="s">
        <v>235</v>
      </c>
      <c r="Y12" s="637"/>
      <c r="Z12" s="637"/>
      <c r="AA12" s="2809">
        <v>2014</v>
      </c>
      <c r="AB12" s="2435"/>
      <c r="AC12" s="2811"/>
      <c r="AD12" s="2809">
        <v>2013</v>
      </c>
      <c r="AE12" s="2812"/>
    </row>
    <row r="13" spans="1:31" s="1008" customFormat="1" ht="18.95" customHeight="1">
      <c r="A13" s="637" t="s">
        <v>166</v>
      </c>
      <c r="B13" s="2813">
        <v>-3.9</v>
      </c>
      <c r="C13" s="982"/>
      <c r="D13" s="2813"/>
      <c r="E13" s="982"/>
      <c r="F13" s="2813"/>
      <c r="G13" s="2814"/>
      <c r="H13" s="2814"/>
      <c r="I13" s="2814"/>
      <c r="J13" s="2814"/>
      <c r="K13" s="2814"/>
      <c r="L13" s="2814"/>
      <c r="M13" s="2814"/>
      <c r="N13" s="2815"/>
      <c r="O13" s="2814"/>
      <c r="P13" s="2815"/>
      <c r="Q13" s="2814"/>
      <c r="R13" s="2814"/>
      <c r="S13" s="2814"/>
      <c r="T13" s="2813"/>
      <c r="U13" s="2814"/>
      <c r="V13" s="2814"/>
      <c r="W13" s="2814"/>
      <c r="X13" s="2814"/>
      <c r="Y13" s="2816"/>
      <c r="Z13" s="2817"/>
      <c r="AA13" s="2813">
        <f>+B13</f>
        <v>-3.9</v>
      </c>
      <c r="AB13" s="2816"/>
      <c r="AC13" s="2818"/>
      <c r="AD13" s="2813">
        <v>-3.7</v>
      </c>
      <c r="AE13" s="2819"/>
    </row>
    <row r="14" spans="1:31" s="1008" customFormat="1" ht="18.95" customHeight="1">
      <c r="A14" s="496"/>
      <c r="B14" s="987"/>
      <c r="C14" s="987"/>
      <c r="D14" s="987"/>
      <c r="E14" s="987"/>
      <c r="F14" s="2820"/>
      <c r="G14" s="2820"/>
      <c r="H14" s="2821"/>
      <c r="I14" s="2821"/>
      <c r="J14" s="2821"/>
      <c r="K14" s="2820"/>
      <c r="L14" s="2821"/>
      <c r="M14" s="2821"/>
      <c r="N14" s="2821"/>
      <c r="O14" s="2821"/>
      <c r="P14" s="2821"/>
      <c r="Q14" s="2821"/>
      <c r="R14" s="2821"/>
      <c r="S14" s="2821"/>
      <c r="T14" s="2821"/>
      <c r="U14" s="2821"/>
      <c r="V14" s="2821"/>
      <c r="W14" s="2821"/>
      <c r="X14" s="2821"/>
      <c r="Y14" s="2822"/>
      <c r="Z14" s="2823"/>
      <c r="AA14" s="987"/>
      <c r="AB14" s="2822"/>
      <c r="AC14" s="2824"/>
      <c r="AD14" s="990"/>
      <c r="AE14" s="2825"/>
    </row>
    <row r="15" spans="1:31" s="1008" customFormat="1" ht="18.95" customHeight="1">
      <c r="A15" s="637" t="s">
        <v>20</v>
      </c>
      <c r="B15" s="987"/>
      <c r="C15" s="987"/>
      <c r="D15" s="987"/>
      <c r="E15" s="987"/>
      <c r="F15" s="2820"/>
      <c r="G15" s="2820"/>
      <c r="H15" s="2821"/>
      <c r="I15" s="2821"/>
      <c r="J15" s="2821"/>
      <c r="K15" s="2820"/>
      <c r="L15" s="2821"/>
      <c r="M15" s="2821"/>
      <c r="N15" s="2821"/>
      <c r="O15" s="2821"/>
      <c r="P15" s="2821"/>
      <c r="Q15" s="2821"/>
      <c r="R15" s="2821"/>
      <c r="S15" s="2821"/>
      <c r="T15" s="2821"/>
      <c r="U15" s="2821"/>
      <c r="V15" s="2821"/>
      <c r="W15" s="2821"/>
      <c r="X15" s="2821"/>
      <c r="Y15" s="2822"/>
      <c r="Z15" s="2823"/>
      <c r="AA15" s="987"/>
      <c r="AB15" s="2822"/>
      <c r="AC15" s="2824"/>
      <c r="AD15" s="987"/>
      <c r="AE15" s="2825"/>
    </row>
    <row r="16" spans="1:31" s="1008" customFormat="1" ht="18.95" customHeight="1">
      <c r="A16" s="2826" t="s">
        <v>226</v>
      </c>
      <c r="B16" s="2827">
        <v>4.8</v>
      </c>
      <c r="C16" s="618"/>
      <c r="D16" s="991"/>
      <c r="E16" s="618"/>
      <c r="F16" s="991"/>
      <c r="G16" s="618"/>
      <c r="H16" s="991"/>
      <c r="I16" s="2828"/>
      <c r="J16" s="991"/>
      <c r="K16" s="618"/>
      <c r="L16" s="991"/>
      <c r="M16" s="2829"/>
      <c r="N16" s="991"/>
      <c r="O16" s="2829"/>
      <c r="P16" s="991"/>
      <c r="Q16" s="2829"/>
      <c r="R16" s="991"/>
      <c r="S16" s="2829"/>
      <c r="T16" s="991"/>
      <c r="U16" s="2829"/>
      <c r="V16" s="991"/>
      <c r="W16" s="2829"/>
      <c r="X16" s="991"/>
      <c r="Y16" s="2830"/>
      <c r="Z16" s="2831"/>
      <c r="AA16" s="2827">
        <f>ROUND(SUM(B16:X16),1)</f>
        <v>4.8</v>
      </c>
      <c r="AB16" s="2830"/>
      <c r="AC16" s="2829"/>
      <c r="AD16" s="991">
        <v>4.7</v>
      </c>
      <c r="AE16" s="2832"/>
    </row>
    <row r="17" spans="1:32" s="1008" customFormat="1" ht="24" customHeight="1">
      <c r="A17" s="637" t="s">
        <v>186</v>
      </c>
      <c r="B17" s="2833">
        <f>ROUND(SUM(B16),1)</f>
        <v>4.8</v>
      </c>
      <c r="C17" s="995"/>
      <c r="D17" s="2833">
        <f>ROUND(SUM(D16),1)</f>
        <v>0</v>
      </c>
      <c r="E17" s="995"/>
      <c r="F17" s="2833">
        <f>ROUND(SUM(F16),1)</f>
        <v>0</v>
      </c>
      <c r="G17" s="995"/>
      <c r="H17" s="2833">
        <f>ROUND(SUM(H16),1)</f>
        <v>0</v>
      </c>
      <c r="I17" s="2834"/>
      <c r="J17" s="2833">
        <f>ROUND(SUM(J16),1)</f>
        <v>0</v>
      </c>
      <c r="K17" s="995"/>
      <c r="L17" s="2833">
        <f>ROUND(SUM(L16),1)</f>
        <v>0</v>
      </c>
      <c r="M17" s="2835"/>
      <c r="N17" s="2833">
        <f>ROUND(SUM(N16),1)</f>
        <v>0</v>
      </c>
      <c r="O17" s="2835"/>
      <c r="P17" s="2833">
        <f>ROUND(SUM(P16),1)</f>
        <v>0</v>
      </c>
      <c r="Q17" s="2835"/>
      <c r="R17" s="2833">
        <f>ROUND(SUM(R16),1)</f>
        <v>0</v>
      </c>
      <c r="S17" s="2835"/>
      <c r="T17" s="2833">
        <f>ROUND(SUM(T16),1)</f>
        <v>0</v>
      </c>
      <c r="U17" s="2835"/>
      <c r="V17" s="2833">
        <f>ROUND(SUM(V16),1)</f>
        <v>0</v>
      </c>
      <c r="W17" s="2835"/>
      <c r="X17" s="2833">
        <f>ROUND(SUM(X16),1)</f>
        <v>0</v>
      </c>
      <c r="Y17" s="2836"/>
      <c r="Z17" s="2837"/>
      <c r="AA17" s="2833">
        <f>ROUND(SUM(AA16),1)</f>
        <v>4.8</v>
      </c>
      <c r="AB17" s="2836"/>
      <c r="AC17" s="2837"/>
      <c r="AD17" s="2833">
        <f>ROUND(SUM(AD16),1)</f>
        <v>4.7</v>
      </c>
      <c r="AE17" s="2832"/>
    </row>
    <row r="18" spans="1:32" s="1008" customFormat="1" ht="18.95" customHeight="1">
      <c r="A18" s="496"/>
      <c r="B18" s="994"/>
      <c r="C18" s="618"/>
      <c r="D18" s="994" t="s">
        <v>21</v>
      </c>
      <c r="E18" s="618"/>
      <c r="F18" s="994"/>
      <c r="G18" s="618"/>
      <c r="H18" s="2838"/>
      <c r="I18" s="2829"/>
      <c r="J18" s="2838"/>
      <c r="K18" s="618"/>
      <c r="L18" s="2839"/>
      <c r="M18" s="2829"/>
      <c r="N18" s="2838"/>
      <c r="O18" s="2829"/>
      <c r="P18" s="2838"/>
      <c r="Q18" s="2829"/>
      <c r="R18" s="2838"/>
      <c r="S18" s="2829"/>
      <c r="T18" s="2838"/>
      <c r="U18" s="2829"/>
      <c r="V18" s="2838"/>
      <c r="W18" s="2829"/>
      <c r="X18" s="2838"/>
      <c r="Y18" s="2830"/>
      <c r="Z18" s="2831"/>
      <c r="AA18" s="994"/>
      <c r="AB18" s="2830"/>
      <c r="AC18" s="2828"/>
      <c r="AD18" s="994"/>
      <c r="AE18" s="2832"/>
    </row>
    <row r="19" spans="1:32" s="1008" customFormat="1" ht="18.95" customHeight="1">
      <c r="A19" s="496"/>
      <c r="B19" s="618"/>
      <c r="C19" s="618"/>
      <c r="D19" s="618" t="s">
        <v>21</v>
      </c>
      <c r="E19" s="618"/>
      <c r="F19" s="618"/>
      <c r="G19" s="618"/>
      <c r="H19" s="2829"/>
      <c r="I19" s="2829"/>
      <c r="J19" s="2829"/>
      <c r="K19" s="618"/>
      <c r="L19" s="2840"/>
      <c r="M19" s="2829"/>
      <c r="N19" s="2829"/>
      <c r="O19" s="2829"/>
      <c r="P19" s="2829"/>
      <c r="Q19" s="2829"/>
      <c r="R19" s="2829"/>
      <c r="S19" s="2829"/>
      <c r="T19" s="2829"/>
      <c r="U19" s="2829"/>
      <c r="V19" s="2829"/>
      <c r="W19" s="2829"/>
      <c r="X19" s="2829"/>
      <c r="Y19" s="2830"/>
      <c r="Z19" s="2831"/>
      <c r="AA19" s="618"/>
      <c r="AB19" s="2830"/>
      <c r="AC19" s="2829"/>
      <c r="AD19" s="618"/>
      <c r="AE19" s="2832"/>
    </row>
    <row r="20" spans="1:32" s="1008" customFormat="1" ht="18.95" customHeight="1">
      <c r="A20" s="637" t="s">
        <v>29</v>
      </c>
      <c r="B20" s="618"/>
      <c r="C20" s="618"/>
      <c r="D20" s="618" t="s">
        <v>21</v>
      </c>
      <c r="E20" s="618"/>
      <c r="F20" s="618"/>
      <c r="G20" s="618"/>
      <c r="H20" s="2829"/>
      <c r="I20" s="2829"/>
      <c r="J20" s="2829"/>
      <c r="K20" s="618"/>
      <c r="L20" s="2840"/>
      <c r="M20" s="2829"/>
      <c r="N20" s="2829"/>
      <c r="O20" s="2829"/>
      <c r="P20" s="2829"/>
      <c r="Q20" s="2829"/>
      <c r="R20" s="2829"/>
      <c r="S20" s="2829"/>
      <c r="T20" s="2829"/>
      <c r="U20" s="2829"/>
      <c r="V20" s="2829"/>
      <c r="W20" s="2829"/>
      <c r="X20" s="2829"/>
      <c r="Y20" s="2830"/>
      <c r="Z20" s="2831"/>
      <c r="AA20" s="618"/>
      <c r="AB20" s="2830"/>
      <c r="AC20" s="2829"/>
      <c r="AD20" s="618"/>
      <c r="AE20" s="2832"/>
    </row>
    <row r="21" spans="1:32" s="1008" customFormat="1" ht="18.95" customHeight="1">
      <c r="A21" s="496" t="s">
        <v>189</v>
      </c>
      <c r="B21" s="620"/>
      <c r="C21" s="618"/>
      <c r="D21" s="618"/>
      <c r="E21" s="618"/>
      <c r="F21" s="618"/>
      <c r="G21" s="618"/>
      <c r="H21" s="2829"/>
      <c r="I21" s="2829"/>
      <c r="J21" s="2829"/>
      <c r="K21" s="618"/>
      <c r="L21" s="2840"/>
      <c r="M21" s="2829"/>
      <c r="N21" s="2829"/>
      <c r="O21" s="2829"/>
      <c r="P21" s="2829"/>
      <c r="Q21" s="2829"/>
      <c r="R21" s="2829"/>
      <c r="S21" s="2829"/>
      <c r="T21" s="2829"/>
      <c r="U21" s="2829"/>
      <c r="V21" s="2829"/>
      <c r="W21" s="2829"/>
      <c r="X21" s="2829"/>
      <c r="Y21" s="2830"/>
      <c r="Z21" s="2831"/>
      <c r="AA21" s="620"/>
      <c r="AB21" s="2841"/>
      <c r="AC21" s="2842"/>
      <c r="AD21" s="620"/>
      <c r="AE21" s="2807"/>
    </row>
    <row r="22" spans="1:32" s="1008" customFormat="1" ht="18.95" customHeight="1">
      <c r="A22" s="496" t="s">
        <v>284</v>
      </c>
      <c r="B22" s="2843">
        <v>4.8</v>
      </c>
      <c r="C22" s="618"/>
      <c r="D22" s="2843"/>
      <c r="E22" s="618"/>
      <c r="F22" s="991"/>
      <c r="G22" s="618"/>
      <c r="H22" s="991"/>
      <c r="I22" s="2829"/>
      <c r="J22" s="991"/>
      <c r="K22" s="618"/>
      <c r="L22" s="991"/>
      <c r="M22" s="2829"/>
      <c r="N22" s="991"/>
      <c r="O22" s="2829"/>
      <c r="P22" s="991"/>
      <c r="Q22" s="2829"/>
      <c r="R22" s="991"/>
      <c r="S22" s="2829"/>
      <c r="T22" s="991"/>
      <c r="U22" s="2829"/>
      <c r="V22" s="991"/>
      <c r="W22" s="2829"/>
      <c r="X22" s="991"/>
      <c r="Y22" s="2830"/>
      <c r="Z22" s="2831"/>
      <c r="AA22" s="2843">
        <f>ROUND(SUM(B22:X22),1)</f>
        <v>4.8</v>
      </c>
      <c r="AB22" s="2830"/>
      <c r="AC22" s="2829"/>
      <c r="AD22" s="2843">
        <v>4.7</v>
      </c>
      <c r="AE22" s="2807"/>
    </row>
    <row r="23" spans="1:32" s="1008" customFormat="1" ht="18.95" customHeight="1">
      <c r="A23" s="2826" t="s">
        <v>212</v>
      </c>
      <c r="B23" s="2843">
        <v>0.5</v>
      </c>
      <c r="C23" s="618"/>
      <c r="D23" s="2843"/>
      <c r="E23" s="618"/>
      <c r="F23" s="991"/>
      <c r="G23" s="618"/>
      <c r="H23" s="991"/>
      <c r="I23" s="2829"/>
      <c r="J23" s="991"/>
      <c r="K23" s="618"/>
      <c r="L23" s="991"/>
      <c r="M23" s="2829"/>
      <c r="N23" s="991"/>
      <c r="O23" s="2829"/>
      <c r="P23" s="991"/>
      <c r="Q23" s="2829"/>
      <c r="R23" s="991"/>
      <c r="S23" s="2829"/>
      <c r="T23" s="991"/>
      <c r="U23" s="2829"/>
      <c r="V23" s="991"/>
      <c r="W23" s="2829"/>
      <c r="X23" s="991"/>
      <c r="Y23" s="2830"/>
      <c r="Z23" s="2831"/>
      <c r="AA23" s="2843">
        <f>ROUND(SUM(B23:X23),1)</f>
        <v>0.5</v>
      </c>
      <c r="AB23" s="2830"/>
      <c r="AC23" s="2829"/>
      <c r="AD23" s="2843">
        <v>1</v>
      </c>
      <c r="AE23" s="2807"/>
    </row>
    <row r="24" spans="1:32" s="1008" customFormat="1" ht="18.95" customHeight="1">
      <c r="A24" s="496" t="s">
        <v>192</v>
      </c>
      <c r="B24" s="2844">
        <v>0</v>
      </c>
      <c r="C24" s="618"/>
      <c r="D24" s="2827"/>
      <c r="E24" s="618"/>
      <c r="F24" s="2827"/>
      <c r="G24" s="618"/>
      <c r="H24" s="2844"/>
      <c r="I24" s="2829"/>
      <c r="J24" s="960"/>
      <c r="K24" s="618"/>
      <c r="L24" s="2844"/>
      <c r="M24" s="2829"/>
      <c r="N24" s="2844"/>
      <c r="O24" s="2829"/>
      <c r="P24" s="2827"/>
      <c r="Q24" s="2829"/>
      <c r="R24" s="2844"/>
      <c r="S24" s="2829"/>
      <c r="T24" s="960"/>
      <c r="U24" s="2829"/>
      <c r="V24" s="2844"/>
      <c r="W24" s="2829"/>
      <c r="X24" s="2827"/>
      <c r="Y24" s="2830"/>
      <c r="Z24" s="2831"/>
      <c r="AA24" s="3078">
        <f>ROUND(SUM(B24:X24),1)</f>
        <v>0</v>
      </c>
      <c r="AB24" s="2830"/>
      <c r="AC24" s="2829"/>
      <c r="AD24" s="960">
        <v>0</v>
      </c>
      <c r="AE24" s="2807"/>
    </row>
    <row r="25" spans="1:32" s="1008" customFormat="1" ht="22.5" customHeight="1">
      <c r="A25" s="637" t="s">
        <v>193</v>
      </c>
      <c r="B25" s="2845">
        <f>ROUND(SUM(B22)+SUM(B23)+SUM(B24),1)</f>
        <v>5.3</v>
      </c>
      <c r="C25" s="995"/>
      <c r="D25" s="2845">
        <f>ROUND(SUM(D22)+SUM(D23)+SUM(D24),1)</f>
        <v>0</v>
      </c>
      <c r="E25" s="995"/>
      <c r="F25" s="2845">
        <f>ROUND(SUM(F22)+SUM(F23)+SUM(F24),1)</f>
        <v>0</v>
      </c>
      <c r="G25" s="2845"/>
      <c r="H25" s="2845">
        <f>ROUND(SUM(H22)+SUM(H23)+SUM(H24),1)</f>
        <v>0</v>
      </c>
      <c r="I25" s="2835"/>
      <c r="J25" s="2845">
        <f>ROUND(SUM(J22)+SUM(J23)+SUM(J24),1)</f>
        <v>0</v>
      </c>
      <c r="K25" s="995"/>
      <c r="L25" s="2845">
        <f>ROUND(SUM(L22)+SUM(L23)+SUM(L24),1)</f>
        <v>0</v>
      </c>
      <c r="M25" s="2835"/>
      <c r="N25" s="2845">
        <f>ROUND(SUM(N22)+SUM(N23)+SUM(N24),1)</f>
        <v>0</v>
      </c>
      <c r="O25" s="2835"/>
      <c r="P25" s="2845">
        <f>ROUND(SUM(P22)+SUM(P23)+SUM(P24),1)</f>
        <v>0</v>
      </c>
      <c r="Q25" s="2835"/>
      <c r="R25" s="2845">
        <f>ROUND(SUM(R22)+SUM(R23)+SUM(R24),1)</f>
        <v>0</v>
      </c>
      <c r="S25" s="2835"/>
      <c r="T25" s="2845">
        <f>ROUND(SUM(T22)+SUM(T23)+SUM(T24),1)</f>
        <v>0</v>
      </c>
      <c r="U25" s="2835"/>
      <c r="V25" s="2845">
        <f>ROUND(SUM(V22)+SUM(V23)+SUM(V24),1)</f>
        <v>0</v>
      </c>
      <c r="W25" s="2835"/>
      <c r="X25" s="2845">
        <f>ROUND(SUM(X22)+SUM(X23)+SUM(X24),1)</f>
        <v>0</v>
      </c>
      <c r="Y25" s="2836"/>
      <c r="Z25" s="2837"/>
      <c r="AA25" s="2845">
        <f>ROUND(SUM(AA22)+SUM(AA23)+SUM(AA24),1)</f>
        <v>5.3</v>
      </c>
      <c r="AB25" s="2836"/>
      <c r="AC25" s="2837"/>
      <c r="AD25" s="2845">
        <f>ROUND(SUM(AD22)+SUM(AD23)+SUM(AD24),1)</f>
        <v>5.7</v>
      </c>
      <c r="AE25" s="2846"/>
      <c r="AF25" s="1011"/>
    </row>
    <row r="26" spans="1:32" s="1008" customFormat="1" ht="18.95" customHeight="1">
      <c r="A26" s="496"/>
      <c r="B26" s="994"/>
      <c r="C26" s="618"/>
      <c r="D26" s="994" t="s">
        <v>21</v>
      </c>
      <c r="E26" s="618"/>
      <c r="F26" s="994"/>
      <c r="G26" s="618"/>
      <c r="H26" s="2838"/>
      <c r="I26" s="2829"/>
      <c r="J26" s="2838"/>
      <c r="K26" s="618"/>
      <c r="L26" s="2838"/>
      <c r="M26" s="2829"/>
      <c r="N26" s="2838"/>
      <c r="O26" s="2829"/>
      <c r="P26" s="2838"/>
      <c r="Q26" s="2829"/>
      <c r="R26" s="2838"/>
      <c r="S26" s="2829"/>
      <c r="T26" s="2838"/>
      <c r="U26" s="2829"/>
      <c r="V26" s="2838"/>
      <c r="W26" s="2829"/>
      <c r="X26" s="2838"/>
      <c r="Y26" s="2830"/>
      <c r="Z26" s="2831"/>
      <c r="AA26" s="994"/>
      <c r="AB26" s="2830"/>
      <c r="AC26" s="2828"/>
      <c r="AD26" s="994"/>
      <c r="AE26" s="2832"/>
    </row>
    <row r="27" spans="1:32" s="1008" customFormat="1" ht="18.95" customHeight="1">
      <c r="A27" s="637" t="s">
        <v>194</v>
      </c>
      <c r="B27" s="618"/>
      <c r="C27" s="618"/>
      <c r="D27" s="625" t="s">
        <v>21</v>
      </c>
      <c r="E27" s="618"/>
      <c r="F27" s="618"/>
      <c r="G27" s="618"/>
      <c r="H27" s="2829"/>
      <c r="I27" s="2829"/>
      <c r="J27" s="2829"/>
      <c r="K27" s="618"/>
      <c r="L27" s="2829"/>
      <c r="M27" s="2829"/>
      <c r="N27" s="2829"/>
      <c r="O27" s="2829"/>
      <c r="P27" s="2829"/>
      <c r="Q27" s="2829"/>
      <c r="R27" s="2829"/>
      <c r="S27" s="2829"/>
      <c r="T27" s="2829"/>
      <c r="U27" s="2829"/>
      <c r="V27" s="2829"/>
      <c r="W27" s="2829"/>
      <c r="X27" s="2829"/>
      <c r="Y27" s="2830"/>
      <c r="Z27" s="2831"/>
      <c r="AA27" s="618"/>
      <c r="AB27" s="2830"/>
      <c r="AC27" s="2829"/>
      <c r="AD27" s="618"/>
      <c r="AE27" s="2832"/>
    </row>
    <row r="28" spans="1:32" s="1008" customFormat="1" ht="18.75" customHeight="1">
      <c r="A28" s="637" t="s">
        <v>51</v>
      </c>
      <c r="B28" s="2847">
        <f>ROUND(B17-B25,1)</f>
        <v>-0.5</v>
      </c>
      <c r="C28" s="995"/>
      <c r="D28" s="2847">
        <f>ROUND(D17-D25,1)</f>
        <v>0</v>
      </c>
      <c r="E28" s="995"/>
      <c r="F28" s="2847">
        <f>ROUND(F17-F25,1)</f>
        <v>0</v>
      </c>
      <c r="G28" s="995"/>
      <c r="H28" s="2847">
        <f>ROUND(H17-H25,1)</f>
        <v>0</v>
      </c>
      <c r="I28" s="998"/>
      <c r="J28" s="2847">
        <f>ROUND(J17-J25,1)</f>
        <v>0</v>
      </c>
      <c r="K28" s="995"/>
      <c r="L28" s="2847">
        <f>ROUND(L17-L25,1)</f>
        <v>0</v>
      </c>
      <c r="M28" s="2835"/>
      <c r="N28" s="2847">
        <f>ROUND(N17-N25,1)</f>
        <v>0</v>
      </c>
      <c r="O28" s="2835"/>
      <c r="P28" s="2847">
        <f>ROUND(P17-P25,1)</f>
        <v>0</v>
      </c>
      <c r="Q28" s="2835"/>
      <c r="R28" s="2847">
        <f>ROUND(R17-R25,1)</f>
        <v>0</v>
      </c>
      <c r="S28" s="2835"/>
      <c r="T28" s="2847">
        <f>ROUND(T17-T25,1)</f>
        <v>0</v>
      </c>
      <c r="U28" s="2835"/>
      <c r="V28" s="2847">
        <f>ROUND(V17-V25,1)</f>
        <v>0</v>
      </c>
      <c r="W28" s="2835"/>
      <c r="X28" s="2847">
        <f>ROUND(X17-X25,1)</f>
        <v>0</v>
      </c>
      <c r="Y28" s="2836"/>
      <c r="Z28" s="2837"/>
      <c r="AA28" s="2848">
        <f>ROUND(AA17-AA25,1)</f>
        <v>-0.5</v>
      </c>
      <c r="AB28" s="2836"/>
      <c r="AC28" s="2849"/>
      <c r="AD28" s="2848">
        <f>ROUND(AD17-AD25,1)</f>
        <v>-1</v>
      </c>
      <c r="AE28" s="2807"/>
    </row>
    <row r="29" spans="1:32" s="1008" customFormat="1" ht="18.95" customHeight="1">
      <c r="A29" s="496"/>
      <c r="B29" s="625"/>
      <c r="C29" s="618"/>
      <c r="D29" s="625" t="s">
        <v>21</v>
      </c>
      <c r="E29" s="618"/>
      <c r="F29" s="625"/>
      <c r="G29" s="618"/>
      <c r="H29" s="2828"/>
      <c r="I29" s="2829"/>
      <c r="J29" s="2828"/>
      <c r="K29" s="618"/>
      <c r="L29" s="2828"/>
      <c r="M29" s="2829"/>
      <c r="N29" s="2838"/>
      <c r="O29" s="2829"/>
      <c r="P29" s="2828"/>
      <c r="Q29" s="2829"/>
      <c r="R29" s="2838"/>
      <c r="S29" s="2829"/>
      <c r="T29" s="2828"/>
      <c r="U29" s="2829"/>
      <c r="V29" s="2828"/>
      <c r="W29" s="2829"/>
      <c r="X29" s="2838"/>
      <c r="Y29" s="2830"/>
      <c r="Z29" s="2831"/>
      <c r="AA29" s="625"/>
      <c r="AB29" s="2830"/>
      <c r="AC29" s="2828"/>
      <c r="AD29" s="625"/>
      <c r="AE29" s="2850"/>
    </row>
    <row r="30" spans="1:32" s="1008" customFormat="1" ht="18.95" customHeight="1">
      <c r="A30" s="637" t="s">
        <v>52</v>
      </c>
      <c r="B30" s="618"/>
      <c r="C30" s="618"/>
      <c r="D30" s="618"/>
      <c r="E30" s="618"/>
      <c r="F30" s="618"/>
      <c r="G30" s="618"/>
      <c r="H30" s="2829"/>
      <c r="I30" s="2829"/>
      <c r="J30" s="2829"/>
      <c r="K30" s="618"/>
      <c r="L30" s="2829"/>
      <c r="M30" s="2829"/>
      <c r="N30" s="2829"/>
      <c r="O30" s="2829"/>
      <c r="P30" s="2829"/>
      <c r="Q30" s="2829"/>
      <c r="R30" s="2829"/>
      <c r="S30" s="2829"/>
      <c r="T30" s="2829"/>
      <c r="U30" s="2829"/>
      <c r="V30" s="2829"/>
      <c r="W30" s="2829"/>
      <c r="X30" s="2829"/>
      <c r="Y30" s="2830"/>
      <c r="Z30" s="2831"/>
      <c r="AA30" s="618"/>
      <c r="AB30" s="2830"/>
      <c r="AC30" s="2829"/>
      <c r="AD30" s="618"/>
      <c r="AE30" s="2850"/>
    </row>
    <row r="31" spans="1:32" s="1008" customFormat="1" ht="18.95" customHeight="1">
      <c r="A31" s="496" t="s">
        <v>229</v>
      </c>
      <c r="B31" s="620">
        <v>0</v>
      </c>
      <c r="C31" s="618"/>
      <c r="D31" s="620"/>
      <c r="E31" s="618"/>
      <c r="F31" s="620"/>
      <c r="G31" s="618"/>
      <c r="H31" s="620"/>
      <c r="I31" s="2829"/>
      <c r="J31" s="620"/>
      <c r="K31" s="618"/>
      <c r="L31" s="620"/>
      <c r="M31" s="2829"/>
      <c r="N31" s="620"/>
      <c r="O31" s="2829"/>
      <c r="P31" s="620"/>
      <c r="Q31" s="2829"/>
      <c r="R31" s="620"/>
      <c r="S31" s="2829"/>
      <c r="T31" s="620"/>
      <c r="U31" s="2829"/>
      <c r="V31" s="620"/>
      <c r="W31" s="2829"/>
      <c r="X31" s="620"/>
      <c r="Y31" s="2830"/>
      <c r="Z31" s="2831"/>
      <c r="AA31" s="2843">
        <f>ROUND(SUM(B31:X31),1)</f>
        <v>0</v>
      </c>
      <c r="AB31" s="2830"/>
      <c r="AC31" s="2829"/>
      <c r="AD31" s="620">
        <v>0</v>
      </c>
      <c r="AE31" s="2851"/>
    </row>
    <row r="32" spans="1:32" s="1008" customFormat="1" ht="18.95" customHeight="1">
      <c r="A32" s="496" t="s">
        <v>230</v>
      </c>
      <c r="B32" s="620">
        <v>0</v>
      </c>
      <c r="C32" s="618"/>
      <c r="D32" s="620"/>
      <c r="E32" s="618"/>
      <c r="F32" s="620"/>
      <c r="G32" s="618"/>
      <c r="H32" s="620"/>
      <c r="I32" s="2829"/>
      <c r="J32" s="620"/>
      <c r="K32" s="618"/>
      <c r="L32" s="620"/>
      <c r="M32" s="2828"/>
      <c r="N32" s="620"/>
      <c r="O32" s="2828"/>
      <c r="P32" s="620"/>
      <c r="Q32" s="2828"/>
      <c r="R32" s="620"/>
      <c r="S32" s="2828"/>
      <c r="T32" s="620"/>
      <c r="U32" s="2828"/>
      <c r="V32" s="620"/>
      <c r="W32" s="2828"/>
      <c r="X32" s="620"/>
      <c r="Y32" s="2830"/>
      <c r="Z32" s="2831"/>
      <c r="AA32" s="3078">
        <f>ROUND(SUM(B32:X32),1)</f>
        <v>0</v>
      </c>
      <c r="AB32" s="2852"/>
      <c r="AC32" s="2853"/>
      <c r="AD32" s="620">
        <v>0</v>
      </c>
      <c r="AE32" s="2850"/>
    </row>
    <row r="33" spans="1:33" s="1008" customFormat="1" ht="22.5" customHeight="1">
      <c r="A33" s="637" t="s">
        <v>270</v>
      </c>
      <c r="B33" s="2854">
        <f>ROUND(SUM(B31:B32),1)</f>
        <v>0</v>
      </c>
      <c r="C33" s="995"/>
      <c r="D33" s="2854">
        <f>ROUND(SUM(D31:D32),1)</f>
        <v>0</v>
      </c>
      <c r="E33" s="1001"/>
      <c r="F33" s="2854">
        <f>ROUND(SUM(F31:F32),1)</f>
        <v>0</v>
      </c>
      <c r="G33" s="1001"/>
      <c r="H33" s="2854">
        <f>ROUND(SUM(H31:H32),1)</f>
        <v>0</v>
      </c>
      <c r="I33" s="2855"/>
      <c r="J33" s="2854">
        <f>ROUND(SUM(J31:J32),1)</f>
        <v>0</v>
      </c>
      <c r="K33" s="1001"/>
      <c r="L33" s="2854">
        <f>ROUND(SUM(L31:L32),1)</f>
        <v>0</v>
      </c>
      <c r="M33" s="2855"/>
      <c r="N33" s="2854">
        <f>ROUND(SUM(N31:N32),1)</f>
        <v>0</v>
      </c>
      <c r="O33" s="2855"/>
      <c r="P33" s="2854">
        <f>ROUND(SUM(P31:P32),1)</f>
        <v>0</v>
      </c>
      <c r="Q33" s="2855"/>
      <c r="R33" s="2854">
        <f>ROUND(SUM(R31:R32),1)</f>
        <v>0</v>
      </c>
      <c r="S33" s="2855"/>
      <c r="T33" s="2854">
        <f>ROUND(SUM(T31:T32),1)</f>
        <v>0</v>
      </c>
      <c r="U33" s="2855"/>
      <c r="V33" s="2854">
        <f>ROUND(SUM(V31:V32),1)</f>
        <v>0</v>
      </c>
      <c r="W33" s="2855"/>
      <c r="X33" s="2854">
        <f>ROUND(SUM(X31:X32),1)</f>
        <v>0</v>
      </c>
      <c r="Y33" s="2836"/>
      <c r="Z33" s="2837"/>
      <c r="AA33" s="2854">
        <f>ROUND(SUM(AA31:AA32),1)</f>
        <v>0</v>
      </c>
      <c r="AB33" s="2856"/>
      <c r="AC33" s="2857"/>
      <c r="AD33" s="2854">
        <f>ROUND(SUM(AD31:AD32),0)</f>
        <v>0</v>
      </c>
      <c r="AE33" s="2851"/>
    </row>
    <row r="34" spans="1:33" s="1008" customFormat="1" ht="18.95" customHeight="1">
      <c r="A34" s="496"/>
      <c r="B34" s="994"/>
      <c r="C34" s="618"/>
      <c r="D34" s="994" t="s">
        <v>21</v>
      </c>
      <c r="E34" s="618"/>
      <c r="F34" s="994"/>
      <c r="G34" s="618"/>
      <c r="H34" s="2838"/>
      <c r="I34" s="2829"/>
      <c r="J34" s="2838"/>
      <c r="K34" s="618"/>
      <c r="L34" s="2838"/>
      <c r="M34" s="2829"/>
      <c r="N34" s="2838"/>
      <c r="O34" s="2829"/>
      <c r="P34" s="2838"/>
      <c r="Q34" s="2829"/>
      <c r="R34" s="2838"/>
      <c r="S34" s="2829"/>
      <c r="T34" s="2838"/>
      <c r="U34" s="2829"/>
      <c r="V34" s="2838"/>
      <c r="W34" s="2829"/>
      <c r="X34" s="2838"/>
      <c r="Y34" s="2830"/>
      <c r="Z34" s="2831"/>
      <c r="AA34" s="994"/>
      <c r="AB34" s="2830"/>
      <c r="AC34" s="2828"/>
      <c r="AD34" s="994"/>
      <c r="AE34" s="2832"/>
    </row>
    <row r="35" spans="1:33" s="1008" customFormat="1" ht="18.95" customHeight="1">
      <c r="A35" s="637" t="s">
        <v>203</v>
      </c>
      <c r="B35" s="618"/>
      <c r="C35" s="618"/>
      <c r="D35" s="618" t="s">
        <v>21</v>
      </c>
      <c r="E35" s="618"/>
      <c r="F35" s="618"/>
      <c r="G35" s="618"/>
      <c r="H35" s="2829"/>
      <c r="I35" s="2829"/>
      <c r="J35" s="2829"/>
      <c r="K35" s="618"/>
      <c r="L35" s="2829"/>
      <c r="M35" s="2829"/>
      <c r="N35" s="2829"/>
      <c r="O35" s="2829"/>
      <c r="P35" s="2829"/>
      <c r="Q35" s="2829"/>
      <c r="R35" s="2829"/>
      <c r="S35" s="2829"/>
      <c r="T35" s="2829"/>
      <c r="U35" s="2829"/>
      <c r="V35" s="2829"/>
      <c r="W35" s="2829"/>
      <c r="X35" s="2829"/>
      <c r="Y35" s="2830"/>
      <c r="Z35" s="2831"/>
      <c r="AA35" s="618"/>
      <c r="AB35" s="2830"/>
      <c r="AC35" s="2829"/>
      <c r="AD35" s="618"/>
      <c r="AE35" s="2832"/>
    </row>
    <row r="36" spans="1:33" s="1008" customFormat="1" ht="18.95" customHeight="1">
      <c r="A36" s="637" t="s">
        <v>292</v>
      </c>
      <c r="B36" s="618"/>
      <c r="C36" s="618"/>
      <c r="D36" s="618"/>
      <c r="E36" s="618"/>
      <c r="F36" s="618"/>
      <c r="G36" s="618"/>
      <c r="H36" s="2829"/>
      <c r="I36" s="2829"/>
      <c r="J36" s="2829"/>
      <c r="K36" s="618"/>
      <c r="L36" s="2829"/>
      <c r="M36" s="2829"/>
      <c r="N36" s="2829"/>
      <c r="O36" s="2829"/>
      <c r="P36" s="2829"/>
      <c r="Q36" s="2829"/>
      <c r="R36" s="2829"/>
      <c r="S36" s="2829"/>
      <c r="T36" s="2869"/>
      <c r="U36" s="2829"/>
      <c r="V36" s="2829"/>
      <c r="W36" s="2829"/>
      <c r="X36" s="2829"/>
      <c r="Y36" s="2830"/>
      <c r="Z36" s="2831"/>
      <c r="AA36" s="618"/>
      <c r="AB36" s="2830"/>
      <c r="AC36" s="2829"/>
      <c r="AD36" s="618"/>
      <c r="AE36" s="2858"/>
    </row>
    <row r="37" spans="1:33" s="1011" customFormat="1" ht="18.95" customHeight="1">
      <c r="A37" s="637" t="s">
        <v>1740</v>
      </c>
      <c r="B37" s="2845">
        <f>ROUND(+B28+B33,1)</f>
        <v>-0.5</v>
      </c>
      <c r="C37" s="995"/>
      <c r="D37" s="2845">
        <f>ROUND(+D28+D33,1)</f>
        <v>0</v>
      </c>
      <c r="E37" s="1001"/>
      <c r="F37" s="2845">
        <f>ROUND(+F28+F33,1)</f>
        <v>0</v>
      </c>
      <c r="G37" s="1001"/>
      <c r="H37" s="2845">
        <f>ROUND(+H28+H33,1)</f>
        <v>0</v>
      </c>
      <c r="I37" s="2855"/>
      <c r="J37" s="2845">
        <f>ROUND(+J28+J33,1)</f>
        <v>0</v>
      </c>
      <c r="K37" s="1001"/>
      <c r="L37" s="2845">
        <f>ROUND(+L28+L33,1)</f>
        <v>0</v>
      </c>
      <c r="M37" s="2859"/>
      <c r="N37" s="2845">
        <f>ROUND(+N28+N33,1)</f>
        <v>0</v>
      </c>
      <c r="O37" s="2859"/>
      <c r="P37" s="2845">
        <f>ROUND(+P28+P33,1)</f>
        <v>0</v>
      </c>
      <c r="Q37" s="2859"/>
      <c r="R37" s="2845">
        <f>ROUND(+R28+R33,1)</f>
        <v>0</v>
      </c>
      <c r="S37" s="2855"/>
      <c r="T37" s="2845">
        <f>ROUND(+T28+T33,1)</f>
        <v>0</v>
      </c>
      <c r="U37" s="2855"/>
      <c r="V37" s="2845">
        <f>ROUND(+V28+V33,1)</f>
        <v>0</v>
      </c>
      <c r="W37" s="2855"/>
      <c r="X37" s="2845">
        <f>ROUND(+X28+X33,1)</f>
        <v>0</v>
      </c>
      <c r="Y37" s="2836"/>
      <c r="Z37" s="2837"/>
      <c r="AA37" s="2845">
        <f>ROUND(+AA28+AA33,1)</f>
        <v>-0.5</v>
      </c>
      <c r="AB37" s="998"/>
      <c r="AC37" s="2860"/>
      <c r="AD37" s="2845">
        <f>ROUND(+AD28+AD33,1)</f>
        <v>-1</v>
      </c>
      <c r="AE37" s="2861"/>
    </row>
    <row r="38" spans="1:33" s="1008" customFormat="1" ht="22.5" customHeight="1" thickBot="1">
      <c r="A38" s="637" t="s">
        <v>171</v>
      </c>
      <c r="B38" s="2862">
        <f>ROUND(B13+B37,1)</f>
        <v>-4.4000000000000004</v>
      </c>
      <c r="C38" s="982"/>
      <c r="D38" s="2862">
        <f>ROUND(D13+D37,1)</f>
        <v>0</v>
      </c>
      <c r="E38" s="982"/>
      <c r="F38" s="2862">
        <f>ROUND(F13+F37,1)</f>
        <v>0</v>
      </c>
      <c r="G38" s="982"/>
      <c r="H38" s="2862">
        <f>ROUND(H13+H37,1)</f>
        <v>0</v>
      </c>
      <c r="I38" s="2863"/>
      <c r="J38" s="2862">
        <f>ROUND(J13+J37,1)</f>
        <v>0</v>
      </c>
      <c r="K38" s="982"/>
      <c r="L38" s="2862">
        <f>ROUND(L13+L37,1)</f>
        <v>0</v>
      </c>
      <c r="M38" s="985"/>
      <c r="N38" s="2862">
        <f>ROUND(N13+N37,1)</f>
        <v>0</v>
      </c>
      <c r="O38" s="985"/>
      <c r="P38" s="2862">
        <f>ROUND(P13+P37,1)</f>
        <v>0</v>
      </c>
      <c r="Q38" s="985"/>
      <c r="R38" s="2862">
        <f>ROUND(R13+R37,1)</f>
        <v>0</v>
      </c>
      <c r="S38" s="2863"/>
      <c r="T38" s="2862">
        <f>ROUND(T13+T37,1)</f>
        <v>0</v>
      </c>
      <c r="U38" s="2863"/>
      <c r="V38" s="2862">
        <f>ROUND(V13+V37,1)</f>
        <v>0</v>
      </c>
      <c r="W38" s="2863"/>
      <c r="X38" s="2862">
        <f>ROUND(X13+X37,1)</f>
        <v>0</v>
      </c>
      <c r="Y38" s="2816"/>
      <c r="Z38" s="2817"/>
      <c r="AA38" s="2862">
        <f>ROUND(AA13+AA37,1)</f>
        <v>-4.4000000000000004</v>
      </c>
      <c r="AB38" s="985"/>
      <c r="AC38" s="2864"/>
      <c r="AD38" s="2880">
        <f>ROUND(AD13+AD37,1)</f>
        <v>-4.7</v>
      </c>
      <c r="AE38" s="2865"/>
      <c r="AF38" s="1011"/>
    </row>
    <row r="39" spans="1:33" s="1008" customFormat="1" ht="18.95" customHeight="1" thickTop="1">
      <c r="A39" s="496" t="s">
        <v>21</v>
      </c>
      <c r="B39" s="2866"/>
      <c r="C39" s="2867"/>
      <c r="D39" s="2866"/>
      <c r="E39" s="2867"/>
      <c r="F39" s="2866"/>
      <c r="G39" s="2867"/>
      <c r="H39" s="2866"/>
      <c r="I39" s="2867"/>
      <c r="J39" s="2866"/>
      <c r="K39" s="2867"/>
      <c r="L39" s="2866"/>
      <c r="M39" s="2867"/>
      <c r="N39" s="2866"/>
      <c r="O39" s="2867"/>
      <c r="P39" s="2866"/>
      <c r="Q39" s="2867"/>
      <c r="R39" s="2866"/>
      <c r="S39" s="2867"/>
      <c r="T39" s="2866"/>
      <c r="U39" s="2867"/>
      <c r="V39" s="2866"/>
      <c r="W39" s="2867"/>
      <c r="X39" s="2866"/>
      <c r="Y39" s="2867"/>
      <c r="Z39" s="2867"/>
      <c r="AA39" s="2866"/>
      <c r="AB39" s="2868"/>
      <c r="AC39" s="2868"/>
      <c r="AD39" s="2868"/>
      <c r="AE39" s="2868"/>
    </row>
    <row r="40" spans="1:33" s="1008" customFormat="1" ht="18.95" customHeight="1">
      <c r="B40" s="1831"/>
      <c r="C40" s="2743"/>
      <c r="D40" s="1831"/>
      <c r="E40" s="1831"/>
      <c r="F40" s="1831"/>
      <c r="G40" s="1831"/>
      <c r="H40" s="1831"/>
      <c r="I40" s="1831"/>
      <c r="J40" s="1831"/>
      <c r="K40" s="1831"/>
      <c r="L40" s="1831"/>
      <c r="M40" s="1831"/>
      <c r="N40" s="1831"/>
      <c r="O40" s="1831"/>
      <c r="P40" s="1831"/>
      <c r="Q40" s="1831"/>
      <c r="R40" s="1831"/>
      <c r="S40" s="1831"/>
      <c r="T40" s="1831"/>
      <c r="U40" s="1831"/>
      <c r="V40" s="1831"/>
      <c r="W40" s="1831"/>
      <c r="X40" s="1831"/>
      <c r="Y40" s="1831"/>
      <c r="Z40" s="1831"/>
      <c r="AA40" s="1831"/>
      <c r="AB40" s="1831"/>
      <c r="AC40" s="1831"/>
      <c r="AD40" s="1831"/>
      <c r="AE40" s="1831"/>
    </row>
    <row r="41" spans="1:33" ht="15.75" customHeight="1">
      <c r="A41" s="1013"/>
      <c r="B41" s="2743"/>
      <c r="C41" s="2743"/>
      <c r="D41" s="2743"/>
      <c r="E41" s="2743"/>
      <c r="F41" s="2743"/>
      <c r="G41" s="2743"/>
      <c r="H41" s="2743"/>
      <c r="I41" s="2743"/>
      <c r="J41" s="2743"/>
      <c r="K41" s="2743"/>
      <c r="L41" s="2743"/>
      <c r="M41" s="2743"/>
      <c r="N41" s="2743"/>
      <c r="O41" s="2743"/>
      <c r="P41" s="2743"/>
      <c r="Q41" s="2743"/>
      <c r="R41" s="2743"/>
      <c r="S41" s="2743"/>
      <c r="T41" s="2743"/>
      <c r="U41" s="2743"/>
      <c r="V41" s="2743"/>
      <c r="W41" s="2743"/>
      <c r="X41" s="2743"/>
      <c r="Y41" s="2743"/>
      <c r="Z41" s="2743"/>
      <c r="AA41" s="1008"/>
      <c r="AB41" s="2743"/>
      <c r="AC41" s="2743"/>
      <c r="AD41" s="2743"/>
      <c r="AE41" s="2743"/>
      <c r="AF41" s="1008"/>
      <c r="AG41" s="1008"/>
    </row>
    <row r="42" spans="1:33" ht="15">
      <c r="A42" s="1008"/>
      <c r="B42" s="1008"/>
      <c r="C42" s="1008"/>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2743"/>
      <c r="AB42" s="1008"/>
      <c r="AC42" s="1008"/>
      <c r="AD42" s="1008"/>
      <c r="AE42" s="1008"/>
      <c r="AF42" s="1008"/>
      <c r="AG42" s="1008"/>
    </row>
    <row r="43" spans="1:33" ht="13.5" customHeight="1">
      <c r="A43" s="2037"/>
      <c r="B43" s="2743"/>
      <c r="C43" s="2743"/>
      <c r="D43" s="2743"/>
      <c r="E43" s="2743"/>
      <c r="F43" s="2743"/>
      <c r="G43" s="2743"/>
      <c r="H43" s="2743"/>
      <c r="I43" s="2743"/>
      <c r="J43" s="2743"/>
      <c r="K43" s="2743"/>
      <c r="L43" s="2743"/>
      <c r="M43" s="2743"/>
      <c r="N43" s="2743"/>
      <c r="O43" s="2743"/>
      <c r="P43" s="2743"/>
      <c r="Q43" s="2743"/>
      <c r="R43" s="2743"/>
      <c r="S43" s="2743"/>
      <c r="T43" s="2743"/>
      <c r="U43" s="2743"/>
      <c r="V43" s="2743"/>
      <c r="W43" s="2743"/>
      <c r="X43" s="2743"/>
      <c r="Y43" s="2743"/>
      <c r="Z43" s="2743"/>
      <c r="AA43" s="2743"/>
      <c r="AB43" s="2743"/>
      <c r="AC43" s="2743"/>
      <c r="AD43" s="2743"/>
      <c r="AE43" s="2743"/>
      <c r="AF43" s="1008"/>
      <c r="AG43" s="1008"/>
    </row>
    <row r="44" spans="1:33" ht="15">
      <c r="A44" s="2037"/>
      <c r="B44" s="2743"/>
      <c r="C44" s="2743"/>
      <c r="D44" s="2743"/>
      <c r="E44" s="2743"/>
      <c r="F44" s="2743"/>
      <c r="G44" s="2743"/>
      <c r="H44" s="2743"/>
      <c r="I44" s="2743"/>
      <c r="J44" s="2743"/>
      <c r="K44" s="2743"/>
      <c r="L44" s="2743"/>
      <c r="M44" s="2743"/>
      <c r="N44" s="2743"/>
      <c r="O44" s="2743"/>
      <c r="P44" s="2743"/>
      <c r="Q44" s="2743"/>
      <c r="R44" s="2743"/>
      <c r="S44" s="2743"/>
      <c r="T44" s="2743"/>
      <c r="U44" s="2743"/>
      <c r="V44" s="2743"/>
      <c r="W44" s="2743"/>
      <c r="X44" s="2743"/>
      <c r="Y44" s="2743"/>
      <c r="Z44" s="2743"/>
      <c r="AA44" s="2743"/>
      <c r="AB44" s="2743"/>
      <c r="AC44" s="2743"/>
      <c r="AD44" s="2743"/>
      <c r="AE44" s="2743"/>
      <c r="AF44" s="1008"/>
      <c r="AG44" s="1008"/>
    </row>
    <row r="45" spans="1:33" ht="15">
      <c r="A45" s="2037"/>
      <c r="B45" s="2743"/>
      <c r="C45" s="2743"/>
      <c r="D45" s="2743"/>
      <c r="E45" s="2743"/>
      <c r="F45" s="2743"/>
      <c r="G45" s="2743"/>
      <c r="H45" s="2743"/>
      <c r="I45" s="2743"/>
      <c r="J45" s="2743"/>
      <c r="K45" s="2743"/>
      <c r="L45" s="2743"/>
      <c r="M45" s="2743"/>
      <c r="N45" s="2743"/>
      <c r="O45" s="2743"/>
      <c r="P45" s="2743"/>
      <c r="Q45" s="2743"/>
      <c r="R45" s="2743"/>
      <c r="S45" s="2743"/>
      <c r="T45" s="2743"/>
      <c r="U45" s="2743"/>
      <c r="V45" s="2743"/>
      <c r="W45" s="2743"/>
      <c r="X45" s="2743"/>
      <c r="Y45" s="2743"/>
      <c r="Z45" s="2743"/>
      <c r="AA45" s="2743"/>
      <c r="AB45" s="2743"/>
      <c r="AC45" s="2743"/>
      <c r="AD45" s="2743"/>
      <c r="AE45" s="2743"/>
      <c r="AF45" s="1008"/>
      <c r="AG45" s="1008"/>
    </row>
    <row r="46" spans="1:33" ht="15">
      <c r="A46" s="2037"/>
      <c r="B46" s="2743"/>
      <c r="C46" s="2743"/>
      <c r="D46" s="2743"/>
      <c r="E46" s="2743"/>
      <c r="F46" s="2743"/>
      <c r="G46" s="2743"/>
      <c r="H46" s="2743"/>
      <c r="I46" s="2743"/>
      <c r="J46" s="2743"/>
      <c r="K46" s="2743"/>
      <c r="L46" s="2743"/>
      <c r="M46" s="2743"/>
      <c r="N46" s="2743"/>
      <c r="O46" s="2743"/>
      <c r="P46" s="2743"/>
      <c r="Q46" s="2743"/>
      <c r="R46" s="2743"/>
      <c r="S46" s="2743"/>
      <c r="T46" s="2743"/>
      <c r="U46" s="2743"/>
      <c r="V46" s="2743"/>
      <c r="W46" s="2743"/>
      <c r="X46" s="2743"/>
      <c r="Y46" s="2743"/>
      <c r="Z46" s="2743"/>
      <c r="AA46" s="2743"/>
      <c r="AB46" s="2743"/>
      <c r="AC46" s="2743"/>
      <c r="AD46" s="2743"/>
      <c r="AE46" s="2743"/>
      <c r="AF46" s="1008"/>
      <c r="AG46" s="1008"/>
    </row>
    <row r="47" spans="1:33" ht="15">
      <c r="A47" s="2037"/>
      <c r="B47" s="2037"/>
      <c r="C47" s="2037"/>
      <c r="D47" s="2037"/>
      <c r="E47" s="2037"/>
      <c r="F47" s="2037"/>
      <c r="G47" s="2037"/>
      <c r="H47" s="2037"/>
      <c r="I47" s="2037"/>
      <c r="J47" s="2037"/>
      <c r="K47" s="2037"/>
      <c r="L47" s="2037"/>
      <c r="M47" s="2037"/>
      <c r="N47" s="2037"/>
      <c r="O47" s="2037"/>
      <c r="P47" s="2037"/>
      <c r="Q47" s="2037"/>
      <c r="R47" s="2037"/>
      <c r="S47" s="2037"/>
      <c r="T47" s="2037"/>
      <c r="U47" s="2037"/>
      <c r="V47" s="2037"/>
      <c r="W47" s="2037"/>
      <c r="X47" s="2037"/>
      <c r="Y47" s="2037"/>
      <c r="Z47" s="2037"/>
      <c r="AA47" s="2037"/>
      <c r="AB47" s="2037"/>
      <c r="AC47" s="2037"/>
      <c r="AD47" s="2037"/>
      <c r="AE47" s="2037"/>
      <c r="AF47" s="1008"/>
      <c r="AG47" s="1008"/>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26</oddFooter>
  </headerFooter>
</worksheet>
</file>

<file path=xl/worksheets/sheet27.xml><?xml version="1.0" encoding="utf-8"?>
<worksheet xmlns="http://schemas.openxmlformats.org/spreadsheetml/2006/main" xmlns:r="http://schemas.openxmlformats.org/officeDocument/2006/relationships">
  <sheetPr codeName="Sheet27">
    <pageSetUpPr autoPageBreaks="0" fitToPage="1"/>
  </sheetPr>
  <dimension ref="A1:AH47"/>
  <sheetViews>
    <sheetView showGridLines="0" showOutlineSymbols="0" zoomScale="70" zoomScaleNormal="70" zoomScaleSheetLayoutView="75" workbookViewId="0"/>
  </sheetViews>
  <sheetFormatPr defaultColWidth="8.88671875" defaultRowHeight="12.75"/>
  <cols>
    <col min="1" max="1" width="46.88671875" style="1006" customWidth="1"/>
    <col min="2" max="2" width="8.6640625" style="1006" customWidth="1"/>
    <col min="3" max="3" width="1.6640625" style="1006" customWidth="1"/>
    <col min="4" max="4" width="8.6640625" style="1006" customWidth="1"/>
    <col min="5" max="5" width="1.6640625" style="1006" customWidth="1"/>
    <col min="6" max="6" width="8.6640625" style="1006" customWidth="1"/>
    <col min="7" max="7" width="1.6640625" style="1006" customWidth="1"/>
    <col min="8" max="8" width="8.6640625" style="1006" customWidth="1"/>
    <col min="9" max="9" width="1.6640625" style="1006" customWidth="1"/>
    <col min="10" max="10" width="10.6640625" style="1006" customWidth="1"/>
    <col min="11" max="11" width="1.6640625" style="1006" customWidth="1"/>
    <col min="12" max="12" width="14.77734375" style="1006" bestFit="1" customWidth="1"/>
    <col min="13" max="13" width="1.6640625" style="1006" customWidth="1"/>
    <col min="14" max="14" width="11.88671875" style="1006" bestFit="1" customWidth="1"/>
    <col min="15" max="15" width="1.6640625" style="1006" customWidth="1"/>
    <col min="16" max="16" width="13.5546875" style="1006" bestFit="1" customWidth="1"/>
    <col min="17" max="17" width="1.6640625" style="1006" customWidth="1"/>
    <col min="18" max="18" width="13.5546875" style="1006" bestFit="1" customWidth="1"/>
    <col min="19" max="19" width="1.6640625" style="1006" customWidth="1"/>
    <col min="20" max="20" width="11" style="1006" bestFit="1" customWidth="1"/>
    <col min="21" max="21" width="1.6640625" style="1006" customWidth="1"/>
    <col min="22" max="22" width="12.6640625" style="1006" bestFit="1" customWidth="1"/>
    <col min="23" max="23" width="1.6640625" style="1006" customWidth="1"/>
    <col min="24" max="24" width="8.6640625" style="1006" customWidth="1"/>
    <col min="25" max="26" width="1.6640625" style="1006" customWidth="1"/>
    <col min="27" max="27" width="10.109375" style="1006" customWidth="1"/>
    <col min="28" max="29" width="1.77734375" style="1006" customWidth="1"/>
    <col min="30" max="30" width="10.109375" style="1006" customWidth="1"/>
    <col min="31" max="31" width="2.44140625" style="1006" customWidth="1"/>
    <col min="32" max="32" width="5.6640625" style="1015" customWidth="1"/>
    <col min="33" max="33" width="10.33203125" style="1015" customWidth="1"/>
    <col min="34" max="34" width="2.6640625" style="1006" customWidth="1"/>
    <col min="35" max="16384" width="8.88671875" style="1006"/>
  </cols>
  <sheetData>
    <row r="1" spans="1:34" ht="15">
      <c r="A1" s="1720" t="s">
        <v>1805</v>
      </c>
    </row>
    <row r="2" spans="1:34" ht="15">
      <c r="A2" s="2788"/>
    </row>
    <row r="3" spans="1:34" ht="20.25" customHeight="1">
      <c r="A3" s="2801"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c r="AF3" s="1014"/>
    </row>
    <row r="4" spans="1:34" ht="20.25" customHeight="1">
      <c r="A4" s="2803" t="s">
        <v>293</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c r="AF4" s="1014"/>
    </row>
    <row r="5" spans="1:34" ht="20.25" customHeight="1">
      <c r="A5" s="2803" t="s">
        <v>150</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7"/>
      <c r="AC5" s="1007"/>
      <c r="AD5" s="2800" t="s">
        <v>294</v>
      </c>
      <c r="AF5" s="1014"/>
    </row>
    <row r="6" spans="1:34" ht="20.25" customHeight="1">
      <c r="A6" s="2803" t="s">
        <v>1553</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c r="AF6" s="1014"/>
    </row>
    <row r="7" spans="1:34" ht="20.25" customHeight="1">
      <c r="A7" s="2801" t="s">
        <v>1590</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c r="AF7" s="1014"/>
    </row>
    <row r="8" spans="1:34" s="1008" customFormat="1" ht="18.95" customHeight="1">
      <c r="A8" s="87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1014"/>
      <c r="AG8" s="1014"/>
    </row>
    <row r="9" spans="1:34" s="1008" customFormat="1" ht="18.95" customHeight="1">
      <c r="A9" s="286"/>
      <c r="B9" s="286"/>
      <c r="C9" s="286"/>
      <c r="D9" s="286"/>
      <c r="E9" s="286"/>
      <c r="F9" s="286"/>
      <c r="G9" s="286"/>
      <c r="H9" s="284"/>
      <c r="I9" s="284"/>
      <c r="J9" s="284"/>
      <c r="K9" s="286"/>
      <c r="L9" s="286"/>
      <c r="M9" s="286"/>
      <c r="N9" s="286"/>
      <c r="O9" s="286"/>
      <c r="P9" s="286"/>
      <c r="Q9" s="286"/>
      <c r="R9" s="286"/>
      <c r="S9" s="286"/>
      <c r="T9" s="286"/>
      <c r="U9" s="286"/>
      <c r="V9" s="286"/>
      <c r="W9" s="286"/>
      <c r="X9" s="286"/>
      <c r="Y9" s="286"/>
      <c r="Z9" s="286"/>
      <c r="AA9" s="286"/>
      <c r="AB9" s="286"/>
      <c r="AC9" s="286"/>
      <c r="AD9" s="286"/>
      <c r="AE9" s="286"/>
      <c r="AF9" s="1014"/>
      <c r="AG9" s="1014"/>
    </row>
    <row r="10" spans="1:34" s="1008" customFormat="1" ht="18.95" customHeight="1">
      <c r="A10" s="496"/>
      <c r="B10" s="496"/>
      <c r="C10" s="496"/>
      <c r="D10" s="496"/>
      <c r="E10" s="496"/>
      <c r="F10" s="496"/>
      <c r="G10" s="496"/>
      <c r="H10" s="496"/>
      <c r="I10" s="496"/>
      <c r="J10" s="496"/>
      <c r="K10" s="496"/>
      <c r="L10" s="496"/>
      <c r="M10" s="496"/>
      <c r="N10" s="496"/>
      <c r="O10" s="496"/>
      <c r="P10" s="496"/>
      <c r="Q10" s="496"/>
      <c r="R10" s="496"/>
      <c r="S10" s="496"/>
      <c r="T10" s="496"/>
      <c r="U10" s="496"/>
      <c r="V10" s="2804"/>
      <c r="W10" s="2805"/>
      <c r="X10" s="2806"/>
      <c r="Y10" s="2807"/>
      <c r="Z10" s="3172" t="s">
        <v>1546</v>
      </c>
      <c r="AA10" s="3173"/>
      <c r="AB10" s="3173"/>
      <c r="AC10" s="3173"/>
      <c r="AD10" s="3173"/>
      <c r="AE10" s="3173"/>
      <c r="AF10" s="1014"/>
      <c r="AG10" s="1014"/>
    </row>
    <row r="11" spans="1:34" s="1008" customFormat="1" ht="18.95" customHeight="1">
      <c r="A11" s="496"/>
      <c r="B11" s="2431" t="s">
        <v>153</v>
      </c>
      <c r="C11" s="637"/>
      <c r="D11" s="637"/>
      <c r="E11" s="637"/>
      <c r="F11" s="637"/>
      <c r="G11" s="637"/>
      <c r="H11" s="637"/>
      <c r="I11" s="637"/>
      <c r="J11" s="637"/>
      <c r="K11" s="637"/>
      <c r="L11" s="637"/>
      <c r="M11" s="637"/>
      <c r="N11" s="637"/>
      <c r="O11" s="637"/>
      <c r="P11" s="637"/>
      <c r="Q11" s="637"/>
      <c r="R11" s="637"/>
      <c r="S11" s="637"/>
      <c r="T11" s="2431" t="s">
        <v>1545</v>
      </c>
      <c r="U11" s="637"/>
      <c r="V11" s="637"/>
      <c r="W11" s="637"/>
      <c r="X11" s="637"/>
      <c r="Y11" s="637"/>
      <c r="Z11" s="2432"/>
      <c r="AA11" s="2433"/>
      <c r="AB11" s="2433"/>
      <c r="AC11" s="2433"/>
      <c r="AD11" s="2808"/>
      <c r="AE11" s="2432"/>
      <c r="AF11" s="1010"/>
      <c r="AG11" s="1010"/>
      <c r="AH11" s="1011"/>
    </row>
    <row r="12" spans="1:34" s="1008" customFormat="1" ht="18.95" customHeight="1">
      <c r="A12" s="496"/>
      <c r="B12" s="2435" t="s">
        <v>154</v>
      </c>
      <c r="C12" s="637"/>
      <c r="D12" s="2809" t="s">
        <v>155</v>
      </c>
      <c r="E12" s="637"/>
      <c r="F12" s="2809" t="s">
        <v>156</v>
      </c>
      <c r="G12" s="637"/>
      <c r="H12" s="2809" t="s">
        <v>157</v>
      </c>
      <c r="I12" s="637"/>
      <c r="J12" s="2810" t="s">
        <v>291</v>
      </c>
      <c r="K12" s="637"/>
      <c r="L12" s="2810" t="s">
        <v>173</v>
      </c>
      <c r="M12" s="637"/>
      <c r="N12" s="2810" t="s">
        <v>174</v>
      </c>
      <c r="O12" s="637"/>
      <c r="P12" s="2809" t="s">
        <v>161</v>
      </c>
      <c r="Q12" s="637"/>
      <c r="R12" s="2809" t="s">
        <v>162</v>
      </c>
      <c r="S12" s="637"/>
      <c r="T12" s="2810" t="s">
        <v>163</v>
      </c>
      <c r="U12" s="637"/>
      <c r="V12" s="2809" t="s">
        <v>164</v>
      </c>
      <c r="W12" s="637"/>
      <c r="X12" s="2810" t="s">
        <v>235</v>
      </c>
      <c r="Y12" s="637"/>
      <c r="Z12" s="637"/>
      <c r="AA12" s="2435">
        <v>2014</v>
      </c>
      <c r="AB12" s="2435"/>
      <c r="AC12" s="2811"/>
      <c r="AD12" s="2809">
        <v>2013</v>
      </c>
      <c r="AE12" s="2811"/>
      <c r="AF12" s="1010"/>
      <c r="AG12" s="1010"/>
      <c r="AH12" s="1011"/>
    </row>
    <row r="13" spans="1:34" s="1008" customFormat="1" ht="18.95" customHeight="1">
      <c r="A13" s="637" t="s">
        <v>166</v>
      </c>
      <c r="B13" s="2815">
        <v>10.9</v>
      </c>
      <c r="C13" s="982"/>
      <c r="D13" s="2815"/>
      <c r="E13" s="982"/>
      <c r="F13" s="2815"/>
      <c r="G13" s="982"/>
      <c r="H13" s="2815"/>
      <c r="I13" s="2863"/>
      <c r="J13" s="2815"/>
      <c r="K13" s="982"/>
      <c r="L13" s="2815"/>
      <c r="M13" s="2863"/>
      <c r="N13" s="2815"/>
      <c r="O13" s="2863"/>
      <c r="P13" s="2815"/>
      <c r="Q13" s="2863"/>
      <c r="R13" s="2815"/>
      <c r="S13" s="2863"/>
      <c r="T13" s="2815"/>
      <c r="U13" s="2863"/>
      <c r="V13" s="2815"/>
      <c r="W13" s="2863"/>
      <c r="X13" s="2815"/>
      <c r="Y13" s="2816"/>
      <c r="Z13" s="2817"/>
      <c r="AA13" s="2815">
        <f>+B13</f>
        <v>10.9</v>
      </c>
      <c r="AB13" s="2816"/>
      <c r="AC13" s="2818"/>
      <c r="AD13" s="2815">
        <v>10.3</v>
      </c>
      <c r="AE13" s="2870"/>
      <c r="AF13" s="373"/>
      <c r="AG13" s="1014"/>
    </row>
    <row r="14" spans="1:34" s="1008" customFormat="1" ht="18.95" customHeight="1">
      <c r="A14" s="496"/>
      <c r="B14" s="987"/>
      <c r="C14" s="987"/>
      <c r="D14" s="987"/>
      <c r="E14" s="987"/>
      <c r="F14" s="987"/>
      <c r="G14" s="987"/>
      <c r="H14" s="2824"/>
      <c r="I14" s="2824"/>
      <c r="J14" s="2824"/>
      <c r="K14" s="987"/>
      <c r="L14" s="2824"/>
      <c r="M14" s="2824"/>
      <c r="N14" s="2824"/>
      <c r="O14" s="2824"/>
      <c r="P14" s="2824"/>
      <c r="Q14" s="2824"/>
      <c r="R14" s="2824"/>
      <c r="S14" s="2824"/>
      <c r="T14" s="2824"/>
      <c r="U14" s="2824"/>
      <c r="V14" s="2824"/>
      <c r="W14" s="2824"/>
      <c r="X14" s="2824"/>
      <c r="Y14" s="2822"/>
      <c r="Z14" s="2823"/>
      <c r="AA14" s="987"/>
      <c r="AB14" s="2822"/>
      <c r="AC14" s="2824"/>
      <c r="AD14" s="987"/>
      <c r="AE14" s="2825"/>
      <c r="AF14" s="1016"/>
      <c r="AG14" s="1014"/>
    </row>
    <row r="15" spans="1:34" s="1008" customFormat="1" ht="18.95" customHeight="1">
      <c r="A15" s="637" t="s">
        <v>20</v>
      </c>
      <c r="B15" s="987"/>
      <c r="C15" s="987"/>
      <c r="D15" s="987"/>
      <c r="E15" s="987"/>
      <c r="F15" s="987"/>
      <c r="G15" s="987"/>
      <c r="H15" s="2824"/>
      <c r="I15" s="2824"/>
      <c r="J15" s="2824"/>
      <c r="K15" s="987"/>
      <c r="L15" s="2824"/>
      <c r="M15" s="2824"/>
      <c r="N15" s="2824"/>
      <c r="O15" s="2824"/>
      <c r="P15" s="2824"/>
      <c r="Q15" s="2824"/>
      <c r="R15" s="2824"/>
      <c r="S15" s="2824"/>
      <c r="T15" s="2824"/>
      <c r="U15" s="2824"/>
      <c r="V15" s="2824"/>
      <c r="W15" s="2824"/>
      <c r="X15" s="2824"/>
      <c r="Y15" s="2822"/>
      <c r="Z15" s="2823"/>
      <c r="AA15" s="987"/>
      <c r="AB15" s="2822"/>
      <c r="AC15" s="2824"/>
      <c r="AD15" s="987"/>
      <c r="AE15" s="2825"/>
      <c r="AF15" s="1016"/>
      <c r="AG15" s="1014"/>
    </row>
    <row r="16" spans="1:34" s="1008" customFormat="1" ht="18.95" customHeight="1">
      <c r="A16" s="2826" t="s">
        <v>226</v>
      </c>
      <c r="B16" s="2827">
        <v>0.1</v>
      </c>
      <c r="C16" s="618"/>
      <c r="D16" s="2827"/>
      <c r="E16" s="618"/>
      <c r="F16" s="960"/>
      <c r="G16" s="618"/>
      <c r="H16" s="960"/>
      <c r="I16" s="2828"/>
      <c r="J16" s="960"/>
      <c r="K16" s="618"/>
      <c r="L16" s="2844"/>
      <c r="M16" s="2829"/>
      <c r="N16" s="960"/>
      <c r="O16" s="2829"/>
      <c r="P16" s="2827"/>
      <c r="Q16" s="2829"/>
      <c r="R16" s="2844"/>
      <c r="S16" s="2829"/>
      <c r="T16" s="960"/>
      <c r="U16" s="2829"/>
      <c r="V16" s="2844"/>
      <c r="W16" s="2829"/>
      <c r="X16" s="960"/>
      <c r="Y16" s="2830"/>
      <c r="Z16" s="2831"/>
      <c r="AA16" s="2871">
        <f>ROUND(SUM(B16:X16),1)</f>
        <v>0.1</v>
      </c>
      <c r="AB16" s="2830"/>
      <c r="AC16" s="2829"/>
      <c r="AD16" s="2827">
        <v>0.3</v>
      </c>
      <c r="AE16" s="2832"/>
      <c r="AF16" s="1016"/>
      <c r="AG16" s="1014"/>
    </row>
    <row r="17" spans="1:33" s="1008" customFormat="1" ht="24" customHeight="1">
      <c r="A17" s="637" t="s">
        <v>186</v>
      </c>
      <c r="B17" s="2845">
        <f>ROUND(SUM(B16),1)</f>
        <v>0.1</v>
      </c>
      <c r="C17" s="995"/>
      <c r="D17" s="2845">
        <f>ROUND(SUM(D16),1)</f>
        <v>0</v>
      </c>
      <c r="E17" s="995"/>
      <c r="F17" s="2845">
        <f>ROUND(SUM(F16),1)</f>
        <v>0</v>
      </c>
      <c r="G17" s="995"/>
      <c r="H17" s="2845">
        <f>ROUND(SUM(H16),1)</f>
        <v>0</v>
      </c>
      <c r="I17" s="2834"/>
      <c r="J17" s="2845">
        <f>ROUND(SUM(J16),1)</f>
        <v>0</v>
      </c>
      <c r="K17" s="995"/>
      <c r="L17" s="2845">
        <f>ROUND(SUM(L16),1)</f>
        <v>0</v>
      </c>
      <c r="M17" s="2835"/>
      <c r="N17" s="2845">
        <f>ROUND(SUM(N16),1)</f>
        <v>0</v>
      </c>
      <c r="O17" s="2835"/>
      <c r="P17" s="2845">
        <f>ROUND(SUM(P16),1)</f>
        <v>0</v>
      </c>
      <c r="Q17" s="2835"/>
      <c r="R17" s="2845">
        <f>ROUND(SUM(R16),1)</f>
        <v>0</v>
      </c>
      <c r="S17" s="2835"/>
      <c r="T17" s="2845">
        <f>ROUND(SUM(T16),1)</f>
        <v>0</v>
      </c>
      <c r="U17" s="2835"/>
      <c r="V17" s="2845">
        <f>ROUND(SUM(V16),1)</f>
        <v>0</v>
      </c>
      <c r="W17" s="2835"/>
      <c r="X17" s="2845">
        <f>ROUND(SUM(X16),1)</f>
        <v>0</v>
      </c>
      <c r="Y17" s="2836"/>
      <c r="Z17" s="2837"/>
      <c r="AA17" s="2845">
        <f>ROUND(SUM(AA16),1)</f>
        <v>0.1</v>
      </c>
      <c r="AB17" s="2836"/>
      <c r="AC17" s="2837"/>
      <c r="AD17" s="2845">
        <f>ROUND(SUM(AD16),1)</f>
        <v>0.3</v>
      </c>
      <c r="AE17" s="2832"/>
      <c r="AF17" s="529"/>
      <c r="AG17" s="529"/>
    </row>
    <row r="18" spans="1:33" s="1008" customFormat="1" ht="18.95" customHeight="1">
      <c r="A18" s="496"/>
      <c r="B18" s="994"/>
      <c r="C18" s="618"/>
      <c r="D18" s="994" t="s">
        <v>21</v>
      </c>
      <c r="E18" s="618"/>
      <c r="F18" s="994"/>
      <c r="G18" s="618"/>
      <c r="H18" s="2838"/>
      <c r="I18" s="2829"/>
      <c r="J18" s="2838"/>
      <c r="K18" s="618"/>
      <c r="L18" s="2839"/>
      <c r="M18" s="2829"/>
      <c r="N18" s="2838"/>
      <c r="O18" s="2829"/>
      <c r="P18" s="2838"/>
      <c r="Q18" s="2829"/>
      <c r="R18" s="2838"/>
      <c r="S18" s="2829"/>
      <c r="T18" s="2838"/>
      <c r="U18" s="2829"/>
      <c r="V18" s="2838"/>
      <c r="W18" s="2829"/>
      <c r="X18" s="2838"/>
      <c r="Y18" s="2830"/>
      <c r="Z18" s="2831"/>
      <c r="AA18" s="994"/>
      <c r="AB18" s="2830"/>
      <c r="AC18" s="2828"/>
      <c r="AD18" s="994"/>
      <c r="AE18" s="2832"/>
      <c r="AF18" s="1016"/>
      <c r="AG18" s="1014"/>
    </row>
    <row r="19" spans="1:33" s="1008" customFormat="1" ht="18.95" customHeight="1">
      <c r="A19" s="496"/>
      <c r="B19" s="618"/>
      <c r="C19" s="618"/>
      <c r="D19" s="618" t="s">
        <v>21</v>
      </c>
      <c r="E19" s="618"/>
      <c r="F19" s="618"/>
      <c r="G19" s="618"/>
      <c r="H19" s="2829"/>
      <c r="I19" s="2829"/>
      <c r="J19" s="2829"/>
      <c r="K19" s="618"/>
      <c r="L19" s="2840"/>
      <c r="M19" s="2829"/>
      <c r="N19" s="2829"/>
      <c r="O19" s="2829"/>
      <c r="P19" s="2829"/>
      <c r="Q19" s="2829"/>
      <c r="R19" s="2829"/>
      <c r="S19" s="2829"/>
      <c r="T19" s="2829"/>
      <c r="U19" s="2829"/>
      <c r="V19" s="2829"/>
      <c r="W19" s="2829"/>
      <c r="X19" s="2829"/>
      <c r="Y19" s="2830"/>
      <c r="Z19" s="2831"/>
      <c r="AA19" s="618"/>
      <c r="AB19" s="2830"/>
      <c r="AC19" s="2829"/>
      <c r="AD19" s="618"/>
      <c r="AE19" s="2832"/>
      <c r="AF19" s="1016"/>
      <c r="AG19" s="1014"/>
    </row>
    <row r="20" spans="1:33" s="1008" customFormat="1" ht="18.95" customHeight="1">
      <c r="A20" s="637" t="s">
        <v>29</v>
      </c>
      <c r="B20" s="618"/>
      <c r="C20" s="618"/>
      <c r="D20" s="618" t="s">
        <v>21</v>
      </c>
      <c r="E20" s="618"/>
      <c r="F20" s="618"/>
      <c r="G20" s="618"/>
      <c r="H20" s="2829"/>
      <c r="I20" s="2829"/>
      <c r="J20" s="2829"/>
      <c r="K20" s="618"/>
      <c r="L20" s="2840"/>
      <c r="M20" s="2829"/>
      <c r="N20" s="2829"/>
      <c r="O20" s="2829"/>
      <c r="P20" s="2829"/>
      <c r="Q20" s="2829"/>
      <c r="R20" s="2829"/>
      <c r="S20" s="2829"/>
      <c r="T20" s="2829"/>
      <c r="U20" s="2829"/>
      <c r="V20" s="2829"/>
      <c r="W20" s="2829"/>
      <c r="X20" s="2829"/>
      <c r="Y20" s="2830"/>
      <c r="Z20" s="2831"/>
      <c r="AA20" s="618"/>
      <c r="AB20" s="2830"/>
      <c r="AC20" s="2829"/>
      <c r="AD20" s="618"/>
      <c r="AE20" s="2832"/>
      <c r="AF20" s="1016"/>
      <c r="AG20" s="1014"/>
    </row>
    <row r="21" spans="1:33" s="1008" customFormat="1" ht="18.95" customHeight="1">
      <c r="A21" s="496" t="s">
        <v>189</v>
      </c>
      <c r="B21" s="620"/>
      <c r="C21" s="618"/>
      <c r="D21" s="618"/>
      <c r="E21" s="618"/>
      <c r="F21" s="618"/>
      <c r="G21" s="618"/>
      <c r="H21" s="2829"/>
      <c r="I21" s="2829"/>
      <c r="J21" s="2829"/>
      <c r="K21" s="618"/>
      <c r="L21" s="2840"/>
      <c r="M21" s="2829"/>
      <c r="N21" s="2829"/>
      <c r="O21" s="2829"/>
      <c r="P21" s="2829"/>
      <c r="Q21" s="2829"/>
      <c r="R21" s="2829"/>
      <c r="S21" s="2829"/>
      <c r="T21" s="2829"/>
      <c r="U21" s="2829"/>
      <c r="V21" s="2829"/>
      <c r="W21" s="2829"/>
      <c r="X21" s="2829"/>
      <c r="Y21" s="2830"/>
      <c r="Z21" s="2831"/>
      <c r="AA21" s="620"/>
      <c r="AB21" s="2841"/>
      <c r="AC21" s="2842"/>
      <c r="AD21" s="620"/>
      <c r="AE21" s="2807"/>
      <c r="AF21" s="1016"/>
      <c r="AG21" s="1014"/>
    </row>
    <row r="22" spans="1:33" s="1008" customFormat="1" ht="18.95" customHeight="1">
      <c r="A22" s="496" t="s">
        <v>284</v>
      </c>
      <c r="B22" s="620">
        <v>0</v>
      </c>
      <c r="C22" s="618"/>
      <c r="D22" s="620"/>
      <c r="E22" s="618"/>
      <c r="F22" s="620"/>
      <c r="G22" s="618"/>
      <c r="H22" s="956"/>
      <c r="I22" s="2829"/>
      <c r="J22" s="620"/>
      <c r="K22" s="618"/>
      <c r="L22" s="620"/>
      <c r="M22" s="2829"/>
      <c r="N22" s="620"/>
      <c r="O22" s="2829"/>
      <c r="P22" s="620"/>
      <c r="Q22" s="2829"/>
      <c r="R22" s="620"/>
      <c r="S22" s="2829"/>
      <c r="T22" s="620"/>
      <c r="U22" s="2829"/>
      <c r="V22" s="620"/>
      <c r="W22" s="2829"/>
      <c r="X22" s="956"/>
      <c r="Y22" s="2830"/>
      <c r="Z22" s="2831"/>
      <c r="AA22" s="2872">
        <f>ROUND(SUM(B22:X22),1)</f>
        <v>0</v>
      </c>
      <c r="AB22" s="2830"/>
      <c r="AC22" s="2829"/>
      <c r="AD22" s="956">
        <v>0</v>
      </c>
      <c r="AE22" s="2807"/>
      <c r="AF22" s="1016"/>
      <c r="AG22" s="1014"/>
    </row>
    <row r="23" spans="1:33" s="1008" customFormat="1" ht="18.95" customHeight="1">
      <c r="A23" s="2826" t="s">
        <v>212</v>
      </c>
      <c r="B23" s="620">
        <v>0</v>
      </c>
      <c r="C23" s="618"/>
      <c r="D23" s="620"/>
      <c r="E23" s="618"/>
      <c r="F23" s="620"/>
      <c r="G23" s="618"/>
      <c r="H23" s="620"/>
      <c r="I23" s="2829"/>
      <c r="J23" s="620"/>
      <c r="K23" s="618"/>
      <c r="L23" s="620"/>
      <c r="M23" s="2829"/>
      <c r="N23" s="620"/>
      <c r="O23" s="620"/>
      <c r="P23" s="620"/>
      <c r="Q23" s="2829"/>
      <c r="R23" s="620"/>
      <c r="S23" s="2829"/>
      <c r="T23" s="620"/>
      <c r="U23" s="2829"/>
      <c r="V23" s="620"/>
      <c r="W23" s="2829"/>
      <c r="X23" s="620"/>
      <c r="Y23" s="2830"/>
      <c r="Z23" s="2831"/>
      <c r="AA23" s="2872">
        <f>ROUND(SUM(B23:X23),1)</f>
        <v>0</v>
      </c>
      <c r="AB23" s="2830"/>
      <c r="AC23" s="2829"/>
      <c r="AD23" s="620">
        <v>0</v>
      </c>
      <c r="AE23" s="2807"/>
      <c r="AF23" s="1016"/>
      <c r="AG23" s="1017"/>
    </row>
    <row r="24" spans="1:33" s="1008" customFormat="1" ht="18.95" customHeight="1">
      <c r="A24" s="496" t="s">
        <v>192</v>
      </c>
      <c r="B24" s="2844">
        <v>0</v>
      </c>
      <c r="C24" s="618"/>
      <c r="D24" s="2844"/>
      <c r="E24" s="618"/>
      <c r="F24" s="2844"/>
      <c r="G24" s="618"/>
      <c r="H24" s="2844"/>
      <c r="I24" s="2829"/>
      <c r="J24" s="2844"/>
      <c r="K24" s="618"/>
      <c r="L24" s="2844"/>
      <c r="M24" s="2829"/>
      <c r="N24" s="960"/>
      <c r="O24" s="2829"/>
      <c r="P24" s="2844"/>
      <c r="Q24" s="2829"/>
      <c r="R24" s="2844"/>
      <c r="S24" s="2829"/>
      <c r="T24" s="960"/>
      <c r="U24" s="2829"/>
      <c r="V24" s="2844"/>
      <c r="W24" s="2829"/>
      <c r="X24" s="2844"/>
      <c r="Y24" s="2830"/>
      <c r="Z24" s="2831"/>
      <c r="AA24" s="2871">
        <f>ROUND(SUM(B24:X24),1)</f>
        <v>0</v>
      </c>
      <c r="AB24" s="2830"/>
      <c r="AC24" s="2829"/>
      <c r="AD24" s="2871">
        <v>0</v>
      </c>
      <c r="AE24" s="2807"/>
      <c r="AF24" s="1016"/>
      <c r="AG24" s="1014"/>
    </row>
    <row r="25" spans="1:33" s="1008" customFormat="1" ht="22.5" customHeight="1">
      <c r="A25" s="637" t="s">
        <v>193</v>
      </c>
      <c r="B25" s="2873">
        <f>ROUND(SUM(B22:B24),1)</f>
        <v>0</v>
      </c>
      <c r="C25" s="995"/>
      <c r="D25" s="2873">
        <f>ROUND(SUM(D22:D24),1)</f>
        <v>0</v>
      </c>
      <c r="E25" s="995"/>
      <c r="F25" s="2873">
        <f>ROUND(SUM(F22:F24),1)</f>
        <v>0</v>
      </c>
      <c r="G25" s="995"/>
      <c r="H25" s="2873">
        <f>ROUND(SUM(H22:H24),1)</f>
        <v>0</v>
      </c>
      <c r="I25" s="2835"/>
      <c r="J25" s="2873">
        <f>ROUND(SUM(J22:J24),1)</f>
        <v>0</v>
      </c>
      <c r="K25" s="995"/>
      <c r="L25" s="2873">
        <f>ROUND(SUM(L22:L24),1)</f>
        <v>0</v>
      </c>
      <c r="M25" s="2835"/>
      <c r="N25" s="2873">
        <f>ROUND(SUM(N22:N24),1)</f>
        <v>0</v>
      </c>
      <c r="O25" s="2855"/>
      <c r="P25" s="2873">
        <f>ROUND(SUM(P22:P24),1)</f>
        <v>0</v>
      </c>
      <c r="Q25" s="2835"/>
      <c r="R25" s="2873">
        <f>ROUND(SUM(R22:R24),1)</f>
        <v>0</v>
      </c>
      <c r="S25" s="2835"/>
      <c r="T25" s="2873">
        <f>ROUND(SUM(T22:T24),1)</f>
        <v>0</v>
      </c>
      <c r="U25" s="2855"/>
      <c r="V25" s="2873">
        <f>ROUND(SUM(V22:V24),1)</f>
        <v>0</v>
      </c>
      <c r="W25" s="2855"/>
      <c r="X25" s="2873">
        <f>ROUND(SUM(X22:X24),1)</f>
        <v>0</v>
      </c>
      <c r="Y25" s="2836"/>
      <c r="Z25" s="2837"/>
      <c r="AA25" s="2873">
        <f>ROUND(SUM(AA22:AA24),1)</f>
        <v>0</v>
      </c>
      <c r="AB25" s="2836"/>
      <c r="AC25" s="2837"/>
      <c r="AD25" s="2873">
        <f>ROUND(SUM(AD22:AD24),1)</f>
        <v>0</v>
      </c>
      <c r="AE25" s="2874"/>
      <c r="AF25" s="328"/>
      <c r="AG25" s="328"/>
    </row>
    <row r="26" spans="1:33" s="1008" customFormat="1" ht="18.95" customHeight="1">
      <c r="A26" s="496"/>
      <c r="B26" s="994"/>
      <c r="C26" s="618"/>
      <c r="D26" s="994" t="s">
        <v>21</v>
      </c>
      <c r="E26" s="618"/>
      <c r="F26" s="994"/>
      <c r="G26" s="618"/>
      <c r="H26" s="2838"/>
      <c r="I26" s="2829"/>
      <c r="J26" s="2838"/>
      <c r="K26" s="618"/>
      <c r="L26" s="2838"/>
      <c r="M26" s="2829"/>
      <c r="N26" s="2838"/>
      <c r="O26" s="2829"/>
      <c r="P26" s="2838"/>
      <c r="Q26" s="2829"/>
      <c r="R26" s="2838"/>
      <c r="S26" s="2829"/>
      <c r="T26" s="2838"/>
      <c r="U26" s="2829"/>
      <c r="V26" s="2838"/>
      <c r="W26" s="2829"/>
      <c r="X26" s="2838"/>
      <c r="Y26" s="2830"/>
      <c r="Z26" s="2831"/>
      <c r="AA26" s="994"/>
      <c r="AB26" s="2830"/>
      <c r="AC26" s="2828"/>
      <c r="AD26" s="994"/>
      <c r="AE26" s="2832"/>
      <c r="AF26" s="1016"/>
      <c r="AG26" s="1014"/>
    </row>
    <row r="27" spans="1:33" s="1008" customFormat="1" ht="18.95" customHeight="1">
      <c r="A27" s="637" t="s">
        <v>194</v>
      </c>
      <c r="B27" s="618"/>
      <c r="C27" s="618"/>
      <c r="D27" s="625" t="s">
        <v>21</v>
      </c>
      <c r="E27" s="618"/>
      <c r="F27" s="618"/>
      <c r="G27" s="618"/>
      <c r="H27" s="2829"/>
      <c r="I27" s="2829"/>
      <c r="J27" s="2829"/>
      <c r="K27" s="618"/>
      <c r="L27" s="2829"/>
      <c r="M27" s="2829"/>
      <c r="N27" s="2829"/>
      <c r="O27" s="2829"/>
      <c r="P27" s="2829"/>
      <c r="Q27" s="2829"/>
      <c r="R27" s="2829"/>
      <c r="S27" s="2829"/>
      <c r="T27" s="2829"/>
      <c r="U27" s="2829"/>
      <c r="V27" s="2829"/>
      <c r="W27" s="2829"/>
      <c r="X27" s="2829"/>
      <c r="Y27" s="2830"/>
      <c r="Z27" s="2831"/>
      <c r="AA27" s="618"/>
      <c r="AB27" s="2830"/>
      <c r="AC27" s="2829"/>
      <c r="AD27" s="618"/>
      <c r="AE27" s="2832"/>
      <c r="AF27" s="1016"/>
      <c r="AG27" s="1014"/>
    </row>
    <row r="28" spans="1:33" s="1008" customFormat="1" ht="18.75" customHeight="1">
      <c r="A28" s="637" t="s">
        <v>51</v>
      </c>
      <c r="B28" s="2848">
        <f>ROUND(B17-B25,1)</f>
        <v>0.1</v>
      </c>
      <c r="C28" s="995"/>
      <c r="D28" s="2848">
        <f>ROUND(D17-D25,1)</f>
        <v>0</v>
      </c>
      <c r="E28" s="2875"/>
      <c r="F28" s="2848">
        <f>ROUND(F17-F25,1)</f>
        <v>0</v>
      </c>
      <c r="G28" s="2875"/>
      <c r="H28" s="2848">
        <f>ROUND(H17-H25,1)</f>
        <v>0</v>
      </c>
      <c r="I28" s="2876"/>
      <c r="J28" s="2848">
        <f>ROUND(J17-J25,1)</f>
        <v>0</v>
      </c>
      <c r="K28" s="2875"/>
      <c r="L28" s="2848">
        <f>ROUND(L17-L25,1)</f>
        <v>0</v>
      </c>
      <c r="M28" s="2877"/>
      <c r="N28" s="2848">
        <f>ROUND(N17-N25,1)</f>
        <v>0</v>
      </c>
      <c r="O28" s="2877"/>
      <c r="P28" s="2848">
        <f>ROUND(P17-P25,1)</f>
        <v>0</v>
      </c>
      <c r="Q28" s="2877"/>
      <c r="R28" s="2848">
        <f>ROUND(R17-R25,1)</f>
        <v>0</v>
      </c>
      <c r="S28" s="2877"/>
      <c r="T28" s="2848">
        <f>ROUND(T17-T25,1)</f>
        <v>0</v>
      </c>
      <c r="U28" s="2877"/>
      <c r="V28" s="2848">
        <f>ROUND(V17-V25,1)</f>
        <v>0</v>
      </c>
      <c r="W28" s="2877"/>
      <c r="X28" s="2848">
        <f>ROUND(X17-X25,1)</f>
        <v>0</v>
      </c>
      <c r="Y28" s="2836"/>
      <c r="Z28" s="2837"/>
      <c r="AA28" s="2848">
        <f>ROUND(AA17-AA25,1)</f>
        <v>0.1</v>
      </c>
      <c r="AB28" s="2836"/>
      <c r="AC28" s="2849"/>
      <c r="AD28" s="2848">
        <f>ROUND(AD17-AD25,1)</f>
        <v>0.3</v>
      </c>
      <c r="AE28" s="2807"/>
      <c r="AF28" s="328"/>
      <c r="AG28" s="328"/>
    </row>
    <row r="29" spans="1:33" s="1008" customFormat="1" ht="18.95" customHeight="1">
      <c r="A29" s="496"/>
      <c r="B29" s="625"/>
      <c r="C29" s="618"/>
      <c r="D29" s="625" t="s">
        <v>21</v>
      </c>
      <c r="E29" s="618"/>
      <c r="F29" s="625"/>
      <c r="G29" s="618"/>
      <c r="H29" s="2828"/>
      <c r="I29" s="2829"/>
      <c r="J29" s="2828"/>
      <c r="K29" s="618"/>
      <c r="L29" s="2828"/>
      <c r="M29" s="2829"/>
      <c r="N29" s="2838"/>
      <c r="O29" s="2829"/>
      <c r="P29" s="2828"/>
      <c r="Q29" s="2829"/>
      <c r="R29" s="2838"/>
      <c r="S29" s="2829"/>
      <c r="T29" s="2828"/>
      <c r="U29" s="2829"/>
      <c r="V29" s="2828"/>
      <c r="W29" s="2829"/>
      <c r="X29" s="2838"/>
      <c r="Y29" s="2830"/>
      <c r="Z29" s="2831"/>
      <c r="AA29" s="625"/>
      <c r="AB29" s="2830"/>
      <c r="AC29" s="2828"/>
      <c r="AD29" s="625"/>
      <c r="AE29" s="2850"/>
      <c r="AF29" s="1016"/>
      <c r="AG29" s="1014"/>
    </row>
    <row r="30" spans="1:33" s="1008" customFormat="1" ht="18.95" customHeight="1">
      <c r="A30" s="637" t="s">
        <v>52</v>
      </c>
      <c r="B30" s="618"/>
      <c r="C30" s="618"/>
      <c r="D30" s="618"/>
      <c r="E30" s="618"/>
      <c r="F30" s="618"/>
      <c r="G30" s="618"/>
      <c r="H30" s="2829"/>
      <c r="I30" s="2829"/>
      <c r="J30" s="2829"/>
      <c r="K30" s="618"/>
      <c r="L30" s="2829"/>
      <c r="M30" s="2829"/>
      <c r="N30" s="2829"/>
      <c r="O30" s="2829"/>
      <c r="P30" s="2829"/>
      <c r="Q30" s="2829"/>
      <c r="R30" s="2829"/>
      <c r="S30" s="2829"/>
      <c r="T30" s="2829"/>
      <c r="U30" s="2829"/>
      <c r="V30" s="2829"/>
      <c r="W30" s="2829"/>
      <c r="X30" s="2829"/>
      <c r="Y30" s="2830"/>
      <c r="Z30" s="2831"/>
      <c r="AA30" s="618"/>
      <c r="AB30" s="2830"/>
      <c r="AC30" s="2829"/>
      <c r="AD30" s="618"/>
      <c r="AE30" s="2850"/>
      <c r="AF30" s="1016"/>
      <c r="AG30" s="1014"/>
    </row>
    <row r="31" spans="1:33" s="1008" customFormat="1" ht="18.95" customHeight="1">
      <c r="A31" s="496" t="s">
        <v>229</v>
      </c>
      <c r="B31" s="620">
        <v>0</v>
      </c>
      <c r="C31" s="618"/>
      <c r="D31" s="620"/>
      <c r="E31" s="618"/>
      <c r="F31" s="620"/>
      <c r="G31" s="618"/>
      <c r="H31" s="620"/>
      <c r="I31" s="2829"/>
      <c r="J31" s="620"/>
      <c r="K31" s="618"/>
      <c r="L31" s="620"/>
      <c r="M31" s="2829"/>
      <c r="N31" s="620"/>
      <c r="O31" s="2829"/>
      <c r="P31" s="620"/>
      <c r="Q31" s="2829"/>
      <c r="R31" s="620"/>
      <c r="S31" s="2829"/>
      <c r="T31" s="620"/>
      <c r="U31" s="2829"/>
      <c r="V31" s="620"/>
      <c r="W31" s="2829"/>
      <c r="X31" s="620"/>
      <c r="Y31" s="2830"/>
      <c r="Z31" s="2831"/>
      <c r="AA31" s="2872">
        <f>ROUND(SUM(B31:X31),1)</f>
        <v>0</v>
      </c>
      <c r="AB31" s="2830"/>
      <c r="AC31" s="2829"/>
      <c r="AD31" s="620">
        <v>0</v>
      </c>
      <c r="AE31" s="2851"/>
      <c r="AF31" s="1016"/>
      <c r="AG31" s="1017"/>
    </row>
    <row r="32" spans="1:33" s="1008" customFormat="1" ht="18.95" customHeight="1">
      <c r="A32" s="496" t="s">
        <v>230</v>
      </c>
      <c r="B32" s="620">
        <v>0</v>
      </c>
      <c r="C32" s="618"/>
      <c r="D32" s="620"/>
      <c r="E32" s="618"/>
      <c r="F32" s="620"/>
      <c r="G32" s="618"/>
      <c r="H32" s="620"/>
      <c r="I32" s="2829"/>
      <c r="J32" s="620"/>
      <c r="K32" s="618"/>
      <c r="L32" s="620"/>
      <c r="M32" s="2828"/>
      <c r="N32" s="620"/>
      <c r="O32" s="2828"/>
      <c r="P32" s="620"/>
      <c r="Q32" s="2828"/>
      <c r="R32" s="620"/>
      <c r="S32" s="2828"/>
      <c r="T32" s="620"/>
      <c r="U32" s="2828"/>
      <c r="V32" s="620"/>
      <c r="W32" s="2828"/>
      <c r="X32" s="620"/>
      <c r="Y32" s="2830"/>
      <c r="Z32" s="2831"/>
      <c r="AA32" s="2872">
        <f>ROUND(SUM(B32:X32),1)</f>
        <v>0</v>
      </c>
      <c r="AB32" s="2852"/>
      <c r="AC32" s="2853"/>
      <c r="AD32" s="620">
        <v>0</v>
      </c>
      <c r="AE32" s="2850"/>
      <c r="AF32" s="1016"/>
      <c r="AG32" s="1017"/>
    </row>
    <row r="33" spans="1:33" s="1008" customFormat="1" ht="22.5" customHeight="1">
      <c r="A33" s="637" t="s">
        <v>270</v>
      </c>
      <c r="B33" s="2878">
        <f>ROUND(SUM(B31:B32),1)</f>
        <v>0</v>
      </c>
      <c r="C33" s="995"/>
      <c r="D33" s="2878">
        <f>ROUND(SUM(D31:D32),1)</f>
        <v>0</v>
      </c>
      <c r="E33" s="995"/>
      <c r="F33" s="2878">
        <f>ROUND(SUM(F31:F32),1)</f>
        <v>0</v>
      </c>
      <c r="G33" s="995"/>
      <c r="H33" s="2878">
        <f>ROUND(SUM(H31:H32),1)</f>
        <v>0</v>
      </c>
      <c r="I33" s="2835"/>
      <c r="J33" s="2878">
        <f>ROUND(SUM(J31:J32),1)</f>
        <v>0</v>
      </c>
      <c r="K33" s="995"/>
      <c r="L33" s="2878">
        <f>ROUND(SUM(L31:L32),1)</f>
        <v>0</v>
      </c>
      <c r="M33" s="2835"/>
      <c r="N33" s="2878">
        <f>ROUND(SUM(N31:N32),1)</f>
        <v>0</v>
      </c>
      <c r="O33" s="2835"/>
      <c r="P33" s="2878">
        <f>ROUND(SUM(P31:P32),1)</f>
        <v>0</v>
      </c>
      <c r="Q33" s="2879"/>
      <c r="R33" s="2878">
        <f>ROUND(SUM(R31:R32),1)</f>
        <v>0</v>
      </c>
      <c r="S33" s="2835"/>
      <c r="T33" s="2878">
        <f>ROUND(SUM(T31:T32),1)</f>
        <v>0</v>
      </c>
      <c r="U33" s="2835"/>
      <c r="V33" s="2878">
        <f>ROUND(SUM(V31:V32),1)</f>
        <v>0</v>
      </c>
      <c r="W33" s="2835"/>
      <c r="X33" s="2878">
        <f>ROUND(SUM(X31:X32),1)</f>
        <v>0</v>
      </c>
      <c r="Y33" s="2836"/>
      <c r="Z33" s="2837"/>
      <c r="AA33" s="2878">
        <f>ROUND(SUM(AA31:AA32),1)</f>
        <v>0</v>
      </c>
      <c r="AB33" s="2856"/>
      <c r="AC33" s="2857"/>
      <c r="AD33" s="2878">
        <f>ROUND(SUM(AD31:AD32),1)</f>
        <v>0</v>
      </c>
      <c r="AE33" s="2851"/>
      <c r="AF33" s="1016"/>
      <c r="AG33" s="1017"/>
    </row>
    <row r="34" spans="1:33" s="1008" customFormat="1" ht="18.95" customHeight="1">
      <c r="A34" s="496"/>
      <c r="B34" s="994"/>
      <c r="C34" s="618"/>
      <c r="D34" s="994" t="s">
        <v>21</v>
      </c>
      <c r="E34" s="618"/>
      <c r="F34" s="994"/>
      <c r="G34" s="618"/>
      <c r="H34" s="2838"/>
      <c r="I34" s="2829"/>
      <c r="J34" s="2838"/>
      <c r="K34" s="618"/>
      <c r="L34" s="2838"/>
      <c r="M34" s="2829"/>
      <c r="N34" s="2838"/>
      <c r="O34" s="2829"/>
      <c r="P34" s="2838"/>
      <c r="Q34" s="2829"/>
      <c r="R34" s="2838"/>
      <c r="S34" s="2829"/>
      <c r="T34" s="2838"/>
      <c r="U34" s="2829"/>
      <c r="V34" s="2838"/>
      <c r="W34" s="2829"/>
      <c r="X34" s="2838"/>
      <c r="Y34" s="2830"/>
      <c r="Z34" s="2831"/>
      <c r="AA34" s="994"/>
      <c r="AB34" s="2830"/>
      <c r="AC34" s="2828"/>
      <c r="AD34" s="994"/>
      <c r="AE34" s="2832"/>
      <c r="AF34" s="1016"/>
      <c r="AG34" s="1014"/>
    </row>
    <row r="35" spans="1:33" s="1008" customFormat="1" ht="18.95" customHeight="1">
      <c r="A35" s="637" t="s">
        <v>203</v>
      </c>
      <c r="B35" s="618"/>
      <c r="C35" s="618"/>
      <c r="D35" s="618" t="s">
        <v>21</v>
      </c>
      <c r="E35" s="618"/>
      <c r="F35" s="618"/>
      <c r="G35" s="618"/>
      <c r="H35" s="2829"/>
      <c r="I35" s="2829"/>
      <c r="J35" s="2829"/>
      <c r="K35" s="618"/>
      <c r="L35" s="2829"/>
      <c r="M35" s="2829"/>
      <c r="N35" s="2829"/>
      <c r="O35" s="2829"/>
      <c r="P35" s="2829"/>
      <c r="Q35" s="2829"/>
      <c r="R35" s="2829"/>
      <c r="S35" s="2829"/>
      <c r="T35" s="2829"/>
      <c r="U35" s="2829"/>
      <c r="V35" s="2829"/>
      <c r="W35" s="2829"/>
      <c r="X35" s="2829"/>
      <c r="Y35" s="2830"/>
      <c r="Z35" s="2831"/>
      <c r="AA35" s="618"/>
      <c r="AB35" s="2830"/>
      <c r="AC35" s="2829"/>
      <c r="AD35" s="618"/>
      <c r="AE35" s="2832"/>
      <c r="AF35" s="1016"/>
      <c r="AG35" s="1014"/>
    </row>
    <row r="36" spans="1:33" s="1008" customFormat="1" ht="18.95" customHeight="1">
      <c r="A36" s="637" t="s">
        <v>292</v>
      </c>
      <c r="B36" s="618"/>
      <c r="C36" s="618"/>
      <c r="D36" s="618"/>
      <c r="E36" s="618"/>
      <c r="F36" s="618"/>
      <c r="G36" s="618"/>
      <c r="H36" s="2829"/>
      <c r="I36" s="2829"/>
      <c r="J36" s="2829"/>
      <c r="K36" s="618"/>
      <c r="L36" s="2829"/>
      <c r="M36" s="2829"/>
      <c r="N36" s="2829"/>
      <c r="O36" s="2829"/>
      <c r="P36" s="2829"/>
      <c r="Q36" s="2829"/>
      <c r="R36" s="2829"/>
      <c r="S36" s="2829"/>
      <c r="T36" s="2829"/>
      <c r="U36" s="2829"/>
      <c r="V36" s="2828"/>
      <c r="W36" s="2829"/>
      <c r="X36" s="2829"/>
      <c r="Y36" s="2830"/>
      <c r="Z36" s="2831"/>
      <c r="AA36" s="618"/>
      <c r="AB36" s="2830"/>
      <c r="AC36" s="2829"/>
      <c r="AD36" s="1001"/>
      <c r="AE36" s="2858"/>
      <c r="AF36" s="1016"/>
      <c r="AG36" s="1014"/>
    </row>
    <row r="37" spans="1:33" s="1011" customFormat="1" ht="18.95" customHeight="1">
      <c r="A37" s="637" t="s">
        <v>205</v>
      </c>
      <c r="B37" s="2845">
        <f>ROUND(B28+B33,1)</f>
        <v>0.1</v>
      </c>
      <c r="C37" s="995"/>
      <c r="D37" s="2845">
        <f>ROUND(D28+D33,1)</f>
        <v>0</v>
      </c>
      <c r="E37" s="1001"/>
      <c r="F37" s="2845">
        <f>ROUND(F28+F33,1)</f>
        <v>0</v>
      </c>
      <c r="G37" s="1001"/>
      <c r="H37" s="2845">
        <f>ROUND(H28+H33,1)</f>
        <v>0</v>
      </c>
      <c r="I37" s="2855"/>
      <c r="J37" s="2845">
        <f>ROUND(J28+J33,1)</f>
        <v>0</v>
      </c>
      <c r="K37" s="1001"/>
      <c r="L37" s="2845">
        <f>ROUND(L28+L33,1)</f>
        <v>0</v>
      </c>
      <c r="M37" s="2859"/>
      <c r="N37" s="2845">
        <f>ROUND(N28+N33,1)</f>
        <v>0</v>
      </c>
      <c r="O37" s="2859"/>
      <c r="P37" s="2845">
        <f>ROUND(P28+P33,1)</f>
        <v>0</v>
      </c>
      <c r="Q37" s="2859"/>
      <c r="R37" s="2845">
        <f>ROUND(R28+R33,1)</f>
        <v>0</v>
      </c>
      <c r="S37" s="2855"/>
      <c r="T37" s="2845">
        <f>ROUND(T28+T33,1)</f>
        <v>0</v>
      </c>
      <c r="U37" s="2855"/>
      <c r="V37" s="2845">
        <f>ROUND(V28+V33,1)</f>
        <v>0</v>
      </c>
      <c r="W37" s="2855"/>
      <c r="X37" s="2845">
        <f>ROUND(X28+X33,1)</f>
        <v>0</v>
      </c>
      <c r="Y37" s="2836"/>
      <c r="Z37" s="2837"/>
      <c r="AA37" s="2859">
        <f>ROUND(AA28+AA33,1)</f>
        <v>0.1</v>
      </c>
      <c r="AB37" s="998"/>
      <c r="AC37" s="2860"/>
      <c r="AD37" s="2859">
        <f>ROUND(AD28+AD33,1)</f>
        <v>0.3</v>
      </c>
      <c r="AE37" s="2861"/>
      <c r="AF37" s="1018"/>
      <c r="AG37" s="1010"/>
    </row>
    <row r="38" spans="1:33" s="1008" customFormat="1" ht="22.5" customHeight="1" thickBot="1">
      <c r="A38" s="637" t="s">
        <v>171</v>
      </c>
      <c r="B38" s="2862">
        <f>ROUND(SUM(B13,B37),1)</f>
        <v>11</v>
      </c>
      <c r="C38" s="982"/>
      <c r="D38" s="2862">
        <f>ROUND(SUM(D13,D37),1)</f>
        <v>0</v>
      </c>
      <c r="E38" s="982"/>
      <c r="F38" s="2862">
        <f>ROUND(SUM(F13,F37),1)</f>
        <v>0</v>
      </c>
      <c r="G38" s="982"/>
      <c r="H38" s="2862">
        <f>ROUND(SUM(H13,H37),1)</f>
        <v>0</v>
      </c>
      <c r="I38" s="2863"/>
      <c r="J38" s="2862">
        <f>ROUND(SUM(J13,J37),1)</f>
        <v>0</v>
      </c>
      <c r="K38" s="982"/>
      <c r="L38" s="2862">
        <f>ROUND(SUM(L13,L37),1)</f>
        <v>0</v>
      </c>
      <c r="M38" s="985"/>
      <c r="N38" s="2862">
        <f>ROUND(SUM(N13,N37),1)</f>
        <v>0</v>
      </c>
      <c r="O38" s="985"/>
      <c r="P38" s="2862">
        <f>ROUND(SUM(P13,P37),1)</f>
        <v>0</v>
      </c>
      <c r="Q38" s="985"/>
      <c r="R38" s="2862">
        <f>ROUND(SUM(R13,R37),1)</f>
        <v>0</v>
      </c>
      <c r="S38" s="2863"/>
      <c r="T38" s="2862">
        <f>ROUND(SUM(T13,T37),1)</f>
        <v>0</v>
      </c>
      <c r="U38" s="2863"/>
      <c r="V38" s="2862">
        <f>ROUND(SUM(V13,V37),1)</f>
        <v>0</v>
      </c>
      <c r="W38" s="2863"/>
      <c r="X38" s="2862">
        <f>ROUND(SUM(X13,X37),1)</f>
        <v>0</v>
      </c>
      <c r="Y38" s="2816"/>
      <c r="Z38" s="2817"/>
      <c r="AA38" s="2862">
        <f>ROUND(SUM(AA13,AA37),1)</f>
        <v>11</v>
      </c>
      <c r="AB38" s="985"/>
      <c r="AC38" s="2864"/>
      <c r="AD38" s="3050">
        <f>ROUND(SUM(AD13,AD37),1)</f>
        <v>10.6</v>
      </c>
      <c r="AE38" s="2881"/>
      <c r="AF38" s="316"/>
      <c r="AG38" s="316"/>
    </row>
    <row r="39" spans="1:33" s="1008" customFormat="1" ht="18.95" customHeight="1" thickTop="1">
      <c r="A39" s="496" t="s">
        <v>21</v>
      </c>
      <c r="B39" s="2866"/>
      <c r="C39" s="2867"/>
      <c r="D39" s="2866"/>
      <c r="E39" s="2867"/>
      <c r="F39" s="2866"/>
      <c r="G39" s="2867"/>
      <c r="H39" s="2866"/>
      <c r="I39" s="2867"/>
      <c r="J39" s="2866"/>
      <c r="K39" s="2867"/>
      <c r="L39" s="2866"/>
      <c r="M39" s="2867"/>
      <c r="N39" s="2866"/>
      <c r="O39" s="2867"/>
      <c r="P39" s="2866"/>
      <c r="Q39" s="2867"/>
      <c r="R39" s="2866"/>
      <c r="S39" s="2867"/>
      <c r="T39" s="2866"/>
      <c r="U39" s="2867"/>
      <c r="V39" s="2866"/>
      <c r="W39" s="2867"/>
      <c r="X39" s="2866"/>
      <c r="Y39" s="2867"/>
      <c r="Z39" s="2867"/>
      <c r="AA39" s="2866"/>
      <c r="AB39" s="2868"/>
      <c r="AC39" s="2868"/>
      <c r="AD39" s="2868"/>
      <c r="AE39" s="2868"/>
      <c r="AF39" s="1016"/>
      <c r="AG39" s="1014"/>
    </row>
    <row r="40" spans="1:33" s="1008" customFormat="1" ht="18.95" customHeight="1">
      <c r="B40" s="328"/>
      <c r="C40" s="51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1016"/>
      <c r="AG40" s="1014"/>
    </row>
    <row r="41" spans="1:33" ht="15.75" customHeight="1">
      <c r="A41" s="1013"/>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1019"/>
    </row>
    <row r="42" spans="1:33" ht="15">
      <c r="A42" s="1008"/>
    </row>
    <row r="43" spans="1:33" ht="13.5" customHeight="1">
      <c r="A43" s="2037"/>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1019"/>
    </row>
    <row r="44" spans="1:33" ht="15">
      <c r="A44" s="286"/>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1019"/>
    </row>
    <row r="45" spans="1:33" ht="15">
      <c r="A45" s="286"/>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row>
    <row r="46" spans="1:33" ht="15">
      <c r="A46" s="286"/>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row>
    <row r="47" spans="1:33" ht="15">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27</oddFooter>
  </headerFooter>
  <ignoredErrors>
    <ignoredError sqref="B11 T11" numberStoredAsText="1"/>
  </ignoredErrors>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80" zoomScaleSheetLayoutView="75" workbookViewId="0"/>
  </sheetViews>
  <sheetFormatPr defaultColWidth="8.88671875" defaultRowHeight="15.75"/>
  <cols>
    <col min="1" max="1" width="56.77734375" style="1942" customWidth="1"/>
    <col min="2" max="2" width="2.33203125" style="1942" customWidth="1"/>
    <col min="3" max="3" width="16.44140625" style="1942" customWidth="1"/>
    <col min="4" max="4" width="1.6640625" style="1942" customWidth="1"/>
    <col min="5" max="5" width="16.44140625" style="1942" customWidth="1"/>
    <col min="6" max="6" width="1.5546875" style="1942" customWidth="1"/>
    <col min="7" max="7" width="16.5546875" style="1942" customWidth="1"/>
    <col min="8" max="8" width="1.5546875" style="1942" customWidth="1"/>
    <col min="9" max="9" width="16.5546875" style="1942" customWidth="1"/>
    <col min="10" max="10" width="1.5546875" style="1942" customWidth="1"/>
    <col min="11" max="11" width="16.44140625" style="1942" customWidth="1"/>
    <col min="12" max="12" width="9.109375" style="1942" bestFit="1" customWidth="1"/>
    <col min="13" max="13" width="2.5546875" style="1942" customWidth="1"/>
    <col min="14" max="15" width="9" style="1942" bestFit="1" customWidth="1"/>
    <col min="16" max="16384" width="8.88671875" style="1942"/>
  </cols>
  <sheetData>
    <row r="1" spans="1:14">
      <c r="A1" s="1720" t="s">
        <v>1805</v>
      </c>
    </row>
    <row r="2" spans="1:14">
      <c r="A2" s="2792"/>
    </row>
    <row r="3" spans="1:14" ht="18">
      <c r="A3" s="2626" t="s">
        <v>0</v>
      </c>
      <c r="B3" s="1096"/>
      <c r="C3" s="1096"/>
      <c r="D3" s="1096"/>
      <c r="E3" s="1096"/>
      <c r="F3" s="1096"/>
      <c r="G3" s="1096"/>
      <c r="H3" s="1096"/>
      <c r="I3" s="1096"/>
      <c r="J3" s="1096"/>
      <c r="K3" s="1096"/>
      <c r="L3" s="1096"/>
    </row>
    <row r="4" spans="1:14" ht="18">
      <c r="A4" s="2626" t="s">
        <v>295</v>
      </c>
      <c r="B4" s="1096"/>
      <c r="C4" s="1096" t="s">
        <v>21</v>
      </c>
      <c r="D4" s="1096"/>
      <c r="E4" s="1096"/>
      <c r="F4" s="1096"/>
      <c r="G4" s="1096"/>
      <c r="H4" s="1096"/>
      <c r="I4" s="1096"/>
      <c r="J4" s="1096"/>
      <c r="K4" s="2628" t="s">
        <v>296</v>
      </c>
      <c r="L4" s="1097"/>
    </row>
    <row r="5" spans="1:14" ht="18">
      <c r="A5" s="2626" t="s">
        <v>297</v>
      </c>
      <c r="B5" s="1096"/>
      <c r="C5" s="1096"/>
      <c r="D5" s="1096"/>
      <c r="E5" s="1096"/>
      <c r="F5" s="1096"/>
      <c r="G5" s="1096"/>
      <c r="H5" s="1096"/>
      <c r="I5" s="1096"/>
      <c r="J5" s="1096"/>
      <c r="K5" s="1098"/>
      <c r="L5" s="1098"/>
    </row>
    <row r="6" spans="1:14" ht="18">
      <c r="A6" s="2627" t="s">
        <v>298</v>
      </c>
      <c r="B6" s="1096"/>
      <c r="C6" s="1096"/>
      <c r="D6" s="1096"/>
      <c r="E6" s="1096"/>
      <c r="F6" s="1096"/>
      <c r="G6" s="1096"/>
      <c r="H6" s="1096"/>
      <c r="I6" s="1096"/>
      <c r="J6" s="1096"/>
      <c r="K6" s="1099"/>
      <c r="L6" s="1099"/>
    </row>
    <row r="7" spans="1:14" ht="18">
      <c r="A7" s="2627" t="s">
        <v>1562</v>
      </c>
      <c r="B7" s="1096"/>
      <c r="C7" s="1096"/>
      <c r="D7" s="1096"/>
      <c r="E7" s="1096" t="s">
        <v>21</v>
      </c>
      <c r="F7" s="1096"/>
      <c r="G7" s="1096"/>
      <c r="H7" s="1096"/>
      <c r="I7" s="1096"/>
      <c r="J7" s="1096"/>
      <c r="K7" s="1096"/>
      <c r="L7" s="1096"/>
    </row>
    <row r="8" spans="1:14" ht="18">
      <c r="A8" s="2626" t="s">
        <v>1592</v>
      </c>
      <c r="B8" s="2329" t="s">
        <v>299</v>
      </c>
      <c r="C8" s="2330"/>
      <c r="D8" s="2330"/>
      <c r="E8" s="2330"/>
      <c r="F8" s="2330"/>
      <c r="G8" s="2330"/>
      <c r="H8" s="2330"/>
      <c r="I8" s="2330"/>
      <c r="J8" s="2330"/>
      <c r="K8" s="2330"/>
      <c r="L8" s="2330"/>
    </row>
    <row r="9" spans="1:14">
      <c r="A9" s="2330"/>
      <c r="B9" s="2330"/>
      <c r="C9" s="1100" t="s">
        <v>300</v>
      </c>
      <c r="D9" s="1095"/>
      <c r="E9" s="1095"/>
      <c r="F9" s="1095"/>
      <c r="G9" s="1101"/>
      <c r="H9" s="1095"/>
      <c r="I9" s="1102" t="s">
        <v>301</v>
      </c>
      <c r="J9" s="1095"/>
      <c r="K9" s="1102" t="s">
        <v>300</v>
      </c>
      <c r="L9" s="1102"/>
    </row>
    <row r="10" spans="1:14">
      <c r="A10" s="2330"/>
      <c r="B10" s="2330"/>
      <c r="C10" s="1103" t="s">
        <v>1563</v>
      </c>
      <c r="D10" s="1095"/>
      <c r="E10" s="1104" t="s">
        <v>302</v>
      </c>
      <c r="F10" s="1101"/>
      <c r="G10" s="1105" t="s">
        <v>303</v>
      </c>
      <c r="H10" s="1101"/>
      <c r="I10" s="1105" t="s">
        <v>304</v>
      </c>
      <c r="J10" s="1101"/>
      <c r="K10" s="1106" t="s">
        <v>1559</v>
      </c>
      <c r="L10" s="1107"/>
    </row>
    <row r="11" spans="1:14">
      <c r="A11" s="2330"/>
      <c r="B11" s="2330"/>
      <c r="C11" s="2437"/>
      <c r="D11" s="1095"/>
      <c r="E11" s="1102"/>
      <c r="F11" s="1101"/>
      <c r="G11" s="1102"/>
      <c r="H11" s="1101"/>
      <c r="I11" s="1102"/>
      <c r="J11" s="1101"/>
      <c r="K11" s="2437"/>
      <c r="L11" s="1107"/>
    </row>
    <row r="12" spans="1:14">
      <c r="A12" s="1108" t="s">
        <v>176</v>
      </c>
      <c r="B12" s="2330"/>
      <c r="C12" s="2331"/>
      <c r="D12" s="2330"/>
      <c r="E12" s="2332"/>
      <c r="F12" s="2330"/>
      <c r="G12" s="2333"/>
      <c r="H12" s="2330"/>
      <c r="I12" s="2333"/>
      <c r="J12" s="2330"/>
      <c r="K12" s="2331"/>
      <c r="L12" s="2331"/>
    </row>
    <row r="13" spans="1:14">
      <c r="A13" s="2334" t="s">
        <v>305</v>
      </c>
      <c r="B13" s="2332"/>
      <c r="C13" s="2335">
        <v>0</v>
      </c>
      <c r="D13" s="2332"/>
      <c r="E13" s="2336">
        <v>5.0000000000000001E-3</v>
      </c>
      <c r="F13" s="2332"/>
      <c r="G13" s="2336">
        <v>1566.806</v>
      </c>
      <c r="H13" s="2332"/>
      <c r="I13" s="2336">
        <v>1566.8009999999999</v>
      </c>
      <c r="J13" s="2332"/>
      <c r="K13" s="2524">
        <f>ROUND(SUM(C13)+SUM(E13)-SUM(G13)+SUM(I13),3)</f>
        <v>0</v>
      </c>
      <c r="L13" s="2337"/>
    </row>
    <row r="14" spans="1:14">
      <c r="A14" s="2334" t="s">
        <v>306</v>
      </c>
      <c r="B14" s="2334"/>
      <c r="C14" s="2338">
        <v>0</v>
      </c>
      <c r="D14" s="1702"/>
      <c r="E14" s="2328">
        <v>4763.0060000000003</v>
      </c>
      <c r="F14" s="2334"/>
      <c r="G14" s="2328">
        <v>866.96100000000001</v>
      </c>
      <c r="H14" s="2334"/>
      <c r="I14" s="2328">
        <v>1551.2809999999999</v>
      </c>
      <c r="J14" s="2334"/>
      <c r="K14" s="2339">
        <f>ROUND(SUM(C14)+SUM(E14)-SUM(G14)+SUM(I14),3)</f>
        <v>5447.326</v>
      </c>
      <c r="L14" s="2338"/>
      <c r="M14" s="2340"/>
      <c r="N14" s="2340"/>
    </row>
    <row r="15" spans="1:14">
      <c r="A15" s="2341" t="s">
        <v>307</v>
      </c>
      <c r="B15" s="2330"/>
      <c r="C15" s="2341">
        <v>1131.4000000000001</v>
      </c>
      <c r="D15" s="2339"/>
      <c r="E15" s="2338">
        <v>0</v>
      </c>
      <c r="F15" s="2339"/>
      <c r="G15" s="2338">
        <v>0</v>
      </c>
      <c r="H15" s="2339"/>
      <c r="I15" s="2338">
        <v>-1131.4000000000001</v>
      </c>
      <c r="J15" s="2339"/>
      <c r="K15" s="2339">
        <f t="shared" ref="K15:K21" si="0">ROUND(SUM(C15)+SUM(E15)-SUM(G15)+SUM(I15),3)</f>
        <v>0</v>
      </c>
      <c r="L15" s="2338"/>
      <c r="M15" s="2340"/>
      <c r="N15" s="2340"/>
    </row>
    <row r="16" spans="1:14">
      <c r="A16" s="2330" t="s">
        <v>308</v>
      </c>
      <c r="B16" s="2330"/>
      <c r="C16" s="2341">
        <v>20.623999999999999</v>
      </c>
      <c r="D16" s="2339"/>
      <c r="E16" s="2338">
        <v>0</v>
      </c>
      <c r="F16" s="2339"/>
      <c r="G16" s="2338">
        <v>0</v>
      </c>
      <c r="H16" s="2339"/>
      <c r="I16" s="2338">
        <v>-20.623999999999999</v>
      </c>
      <c r="J16" s="2339"/>
      <c r="K16" s="2339">
        <f t="shared" si="0"/>
        <v>0</v>
      </c>
      <c r="L16" s="2338"/>
      <c r="M16" s="2340"/>
      <c r="N16" s="2340"/>
    </row>
    <row r="17" spans="1:14">
      <c r="A17" s="2330" t="s">
        <v>309</v>
      </c>
      <c r="B17" s="2330"/>
      <c r="C17" s="2341">
        <v>0</v>
      </c>
      <c r="D17" s="2339"/>
      <c r="E17" s="2338">
        <v>0</v>
      </c>
      <c r="F17" s="2339"/>
      <c r="G17" s="2338">
        <v>0</v>
      </c>
      <c r="H17" s="2339"/>
      <c r="I17" s="2338">
        <v>0</v>
      </c>
      <c r="J17" s="2339"/>
      <c r="K17" s="2339">
        <f t="shared" si="0"/>
        <v>0</v>
      </c>
      <c r="L17" s="2338"/>
      <c r="M17" s="2340"/>
      <c r="N17" s="2340"/>
    </row>
    <row r="18" spans="1:14">
      <c r="A18" s="2330" t="s">
        <v>310</v>
      </c>
      <c r="B18" s="2330"/>
      <c r="C18" s="2342">
        <v>87.251999999999995</v>
      </c>
      <c r="D18" s="2339"/>
      <c r="E18" s="2338">
        <v>0</v>
      </c>
      <c r="F18" s="2339"/>
      <c r="G18" s="2338">
        <v>1.9059999999999999</v>
      </c>
      <c r="H18" s="2339"/>
      <c r="I18" s="2338">
        <v>0</v>
      </c>
      <c r="J18" s="2339"/>
      <c r="K18" s="2339">
        <f t="shared" si="0"/>
        <v>85.346000000000004</v>
      </c>
      <c r="L18" s="2339"/>
      <c r="M18" s="2340"/>
      <c r="N18" s="2340"/>
    </row>
    <row r="19" spans="1:14">
      <c r="A19" s="2330" t="s">
        <v>311</v>
      </c>
      <c r="B19" s="2330"/>
      <c r="C19" s="2338">
        <v>350</v>
      </c>
      <c r="D19" s="2342"/>
      <c r="E19" s="2338">
        <v>0</v>
      </c>
      <c r="F19" s="2342"/>
      <c r="G19" s="2338">
        <v>0</v>
      </c>
      <c r="H19" s="2342"/>
      <c r="I19" s="2338">
        <v>-350</v>
      </c>
      <c r="J19" s="2342"/>
      <c r="K19" s="2339">
        <f t="shared" si="0"/>
        <v>0</v>
      </c>
      <c r="L19" s="2338"/>
      <c r="M19" s="2340"/>
      <c r="N19" s="2340"/>
    </row>
    <row r="20" spans="1:14">
      <c r="A20" s="2341" t="s">
        <v>312</v>
      </c>
      <c r="B20" s="2331"/>
      <c r="C20" s="2338">
        <v>645.93600000000004</v>
      </c>
      <c r="D20" s="2342"/>
      <c r="E20" s="2338">
        <v>0</v>
      </c>
      <c r="F20" s="2342"/>
      <c r="G20" s="2338">
        <v>0</v>
      </c>
      <c r="H20" s="2342"/>
      <c r="I20" s="2338">
        <v>-645.93600000000004</v>
      </c>
      <c r="J20" s="2342"/>
      <c r="K20" s="2339">
        <f t="shared" si="0"/>
        <v>0</v>
      </c>
      <c r="L20" s="2338"/>
      <c r="M20" s="2340"/>
      <c r="N20" s="2340"/>
    </row>
    <row r="21" spans="1:14">
      <c r="A21" s="2341" t="s">
        <v>313</v>
      </c>
      <c r="B21" s="2330"/>
      <c r="C21" s="2338">
        <v>0</v>
      </c>
      <c r="D21" s="2339"/>
      <c r="E21" s="2338">
        <v>167.23599999999999</v>
      </c>
      <c r="F21" s="2339"/>
      <c r="G21" s="2338">
        <v>167.23599999999999</v>
      </c>
      <c r="H21" s="2339"/>
      <c r="I21" s="2338">
        <v>0</v>
      </c>
      <c r="J21" s="2339"/>
      <c r="K21" s="2339">
        <f t="shared" si="0"/>
        <v>0</v>
      </c>
      <c r="L21" s="2338"/>
      <c r="M21" s="2340"/>
      <c r="N21" s="2340"/>
    </row>
    <row r="22" spans="1:14">
      <c r="A22" s="2343" t="s">
        <v>314</v>
      </c>
      <c r="B22" s="2330"/>
      <c r="C22" s="2338">
        <v>0</v>
      </c>
      <c r="D22" s="2339"/>
      <c r="E22" s="2338">
        <v>0</v>
      </c>
      <c r="F22" s="2339"/>
      <c r="G22" s="2338">
        <v>0</v>
      </c>
      <c r="H22" s="2339"/>
      <c r="I22" s="2338">
        <v>0</v>
      </c>
      <c r="J22" s="1702"/>
      <c r="K22" s="2338">
        <f>ROUND(SUM(C22)+SUM(E22)-SUM(G22)+SUM(I22),3)</f>
        <v>0</v>
      </c>
      <c r="L22" s="2338"/>
      <c r="M22" s="2340"/>
      <c r="N22" s="2340"/>
    </row>
    <row r="23" spans="1:14" ht="22.5" customHeight="1">
      <c r="A23" s="1109" t="s">
        <v>315</v>
      </c>
      <c r="B23" s="2330"/>
      <c r="C23" s="1110">
        <f>ROUND(SUM(C13:C22),3)</f>
        <v>2235.212</v>
      </c>
      <c r="D23" s="1100"/>
      <c r="E23" s="1111">
        <f>ROUND(SUM(E13:E22),3)</f>
        <v>4930.2470000000003</v>
      </c>
      <c r="F23" s="1112"/>
      <c r="G23" s="1111">
        <f>ROUND(SUM(G13:G22),3)</f>
        <v>2602.9090000000001</v>
      </c>
      <c r="H23" s="1112"/>
      <c r="I23" s="1111">
        <f>ROUND(SUM(I13:I22),3)</f>
        <v>970.12199999999996</v>
      </c>
      <c r="J23" s="1112"/>
      <c r="K23" s="1111">
        <f>ROUND(SUM(K13:K22),3)</f>
        <v>5532.6719999999996</v>
      </c>
      <c r="L23" s="1995"/>
      <c r="M23" s="2340"/>
      <c r="N23" s="2340"/>
    </row>
    <row r="24" spans="1:14" ht="8.25" customHeight="1">
      <c r="A24" s="1109"/>
      <c r="B24" s="2330"/>
      <c r="C24" s="2333"/>
      <c r="D24" s="2339"/>
      <c r="E24" s="2333"/>
      <c r="F24" s="2339"/>
      <c r="G24" s="2333"/>
      <c r="H24" s="2339"/>
      <c r="I24" s="2333"/>
      <c r="J24" s="1702"/>
      <c r="K24" s="2333"/>
      <c r="L24" s="2333"/>
      <c r="M24" s="2340"/>
      <c r="N24" s="2340"/>
    </row>
    <row r="25" spans="1:14" ht="17.25">
      <c r="A25" s="2343"/>
      <c r="B25" s="2334"/>
      <c r="C25" s="2344"/>
      <c r="D25" s="2334"/>
      <c r="E25" s="2344"/>
      <c r="F25" s="1996"/>
      <c r="G25" s="2344"/>
      <c r="H25" s="1996"/>
      <c r="I25" s="2344"/>
      <c r="J25" s="2334"/>
      <c r="K25" s="2345"/>
      <c r="L25" s="2345"/>
      <c r="M25" s="2340"/>
      <c r="N25" s="2340"/>
    </row>
    <row r="26" spans="1:14" ht="17.25">
      <c r="A26" s="1113" t="s">
        <v>1605</v>
      </c>
      <c r="B26" s="2334"/>
      <c r="C26" s="2334"/>
      <c r="D26" s="2334"/>
      <c r="E26" s="2334"/>
      <c r="F26" s="1996"/>
      <c r="G26" s="2334"/>
      <c r="H26" s="1996"/>
      <c r="I26" s="2334"/>
      <c r="J26" s="2334"/>
      <c r="K26" s="2334"/>
      <c r="L26" s="2334"/>
      <c r="M26" s="2340"/>
      <c r="N26" s="2340"/>
    </row>
    <row r="27" spans="1:14">
      <c r="A27" s="2341" t="s">
        <v>316</v>
      </c>
      <c r="B27" s="2330"/>
      <c r="C27" s="2330">
        <v>2.2570000000000001</v>
      </c>
      <c r="D27" s="2330"/>
      <c r="E27" s="2338">
        <v>3.7999999999999999E-2</v>
      </c>
      <c r="F27" s="2330"/>
      <c r="G27" s="2338">
        <v>5.0000000000000001E-3</v>
      </c>
      <c r="H27" s="2330"/>
      <c r="I27" s="2338">
        <v>0</v>
      </c>
      <c r="J27" s="2330"/>
      <c r="K27" s="1702">
        <f>ROUND(SUM(C27)+SUM(E27)-SUM(G27)+SUM(I27),3)</f>
        <v>2.29</v>
      </c>
      <c r="L27" s="2339"/>
      <c r="M27" s="2340"/>
      <c r="N27" s="2340"/>
    </row>
    <row r="28" spans="1:14">
      <c r="A28" s="2341" t="s">
        <v>317</v>
      </c>
      <c r="B28" s="2330"/>
      <c r="C28" s="2339">
        <v>67.227999999999994</v>
      </c>
      <c r="D28" s="2330"/>
      <c r="E28" s="2330">
        <v>0.97899999999999998</v>
      </c>
      <c r="F28" s="2330"/>
      <c r="G28" s="2330">
        <v>0.68899999999999995</v>
      </c>
      <c r="H28" s="2330"/>
      <c r="I28" s="2338">
        <v>0</v>
      </c>
      <c r="J28" s="2330"/>
      <c r="K28" s="1702">
        <f t="shared" ref="K28:K32" si="1">ROUND(SUM(C28)+SUM(E28)-SUM(G28)+SUM(I28),3)</f>
        <v>67.518000000000001</v>
      </c>
      <c r="L28" s="1702"/>
      <c r="M28" s="2340"/>
      <c r="N28" s="2340"/>
    </row>
    <row r="29" spans="1:14">
      <c r="A29" s="2330" t="s">
        <v>318</v>
      </c>
      <c r="B29" s="2329" t="s">
        <v>299</v>
      </c>
      <c r="C29" s="2339">
        <v>9.3420000000000005</v>
      </c>
      <c r="D29" s="2330"/>
      <c r="E29" s="2338">
        <v>0.84399999999999997</v>
      </c>
      <c r="F29" s="2330"/>
      <c r="G29" s="2338">
        <v>0.13700000000000001</v>
      </c>
      <c r="H29" s="2330"/>
      <c r="I29" s="2338">
        <v>0</v>
      </c>
      <c r="J29" s="2330"/>
      <c r="K29" s="1702">
        <f t="shared" si="1"/>
        <v>10.048999999999999</v>
      </c>
      <c r="L29" s="2339"/>
      <c r="M29" s="2340"/>
      <c r="N29" s="2340"/>
    </row>
    <row r="30" spans="1:14">
      <c r="A30" s="2341" t="s">
        <v>319</v>
      </c>
      <c r="B30" s="2329"/>
      <c r="C30" s="2339">
        <v>0.108</v>
      </c>
      <c r="D30" s="2330"/>
      <c r="E30" s="2346">
        <v>0</v>
      </c>
      <c r="F30" s="2334"/>
      <c r="G30" s="2328">
        <v>2.7E-2</v>
      </c>
      <c r="H30" s="2334"/>
      <c r="I30" s="2346">
        <v>0.3</v>
      </c>
      <c r="J30" s="2330"/>
      <c r="K30" s="1702">
        <f t="shared" si="1"/>
        <v>0.38100000000000001</v>
      </c>
      <c r="L30" s="2339"/>
      <c r="M30" s="2340"/>
      <c r="N30" s="2340"/>
    </row>
    <row r="31" spans="1:14">
      <c r="A31" s="2341" t="s">
        <v>320</v>
      </c>
      <c r="B31" s="2329"/>
      <c r="C31" s="2338">
        <v>7.4999999999999997E-2</v>
      </c>
      <c r="D31" s="2330"/>
      <c r="E31" s="2328">
        <v>8.0000000000000002E-3</v>
      </c>
      <c r="F31" s="2334"/>
      <c r="G31" s="2346">
        <v>3.0000000000000001E-3</v>
      </c>
      <c r="H31" s="2334"/>
      <c r="I31" s="2346">
        <v>0</v>
      </c>
      <c r="J31" s="2330"/>
      <c r="K31" s="1702">
        <f t="shared" si="1"/>
        <v>0.08</v>
      </c>
      <c r="L31" s="2339"/>
      <c r="M31" s="2340"/>
      <c r="N31" s="2340"/>
    </row>
    <row r="32" spans="1:14">
      <c r="A32" s="2330" t="s">
        <v>321</v>
      </c>
      <c r="B32" s="2330"/>
      <c r="C32" s="2339">
        <v>5.7759999999999998</v>
      </c>
      <c r="D32" s="2330"/>
      <c r="E32" s="2328">
        <v>0.123</v>
      </c>
      <c r="F32" s="2334"/>
      <c r="G32" s="2328">
        <v>0.156</v>
      </c>
      <c r="H32" s="2334"/>
      <c r="I32" s="2346">
        <v>0</v>
      </c>
      <c r="J32" s="2334"/>
      <c r="K32" s="1702">
        <f t="shared" si="1"/>
        <v>5.7430000000000003</v>
      </c>
      <c r="L32" s="1702"/>
      <c r="M32" s="2340"/>
      <c r="N32" s="2340"/>
    </row>
    <row r="33" spans="1:14">
      <c r="A33" s="2330" t="s">
        <v>322</v>
      </c>
      <c r="B33" s="2330"/>
      <c r="C33" s="1114"/>
      <c r="D33" s="1114"/>
      <c r="E33" s="1115"/>
      <c r="F33" s="1115"/>
      <c r="G33" s="1115"/>
      <c r="H33" s="1115"/>
      <c r="I33" s="1115"/>
      <c r="J33" s="1115"/>
      <c r="K33" s="1115"/>
      <c r="L33" s="1115"/>
      <c r="M33" s="2340"/>
      <c r="N33" s="2340"/>
    </row>
    <row r="34" spans="1:14">
      <c r="A34" s="2330" t="s">
        <v>323</v>
      </c>
      <c r="B34" s="2330"/>
      <c r="C34" s="2339">
        <v>4.0759999999999996</v>
      </c>
      <c r="D34" s="2330"/>
      <c r="E34" s="2328">
        <v>0.56699999999999995</v>
      </c>
      <c r="F34" s="2334"/>
      <c r="G34" s="2328">
        <v>0.501</v>
      </c>
      <c r="H34" s="2334"/>
      <c r="I34" s="2346">
        <v>-0.3</v>
      </c>
      <c r="J34" s="2334"/>
      <c r="K34" s="1702">
        <f>ROUND(SUM(C34)+SUM(E34)-SUM(G34)+SUM(I34),3)</f>
        <v>3.8420000000000001</v>
      </c>
      <c r="L34" s="1702"/>
      <c r="M34" s="2340"/>
      <c r="N34" s="2340"/>
    </row>
    <row r="35" spans="1:14">
      <c r="A35" s="2330" t="s">
        <v>324</v>
      </c>
      <c r="B35" s="2330"/>
      <c r="C35" s="2349">
        <v>0</v>
      </c>
      <c r="D35" s="2330"/>
      <c r="E35" s="2328">
        <v>0</v>
      </c>
      <c r="F35" s="2334"/>
      <c r="G35" s="2328">
        <v>0</v>
      </c>
      <c r="H35" s="2334"/>
      <c r="I35" s="2346">
        <v>0</v>
      </c>
      <c r="J35" s="2334"/>
      <c r="K35" s="1702">
        <f t="shared" ref="K35:K58" si="2">ROUND(SUM(C35)+SUM(E35)-SUM(G35)+SUM(I35),3)</f>
        <v>0</v>
      </c>
      <c r="L35" s="1702"/>
      <c r="M35" s="2340"/>
      <c r="N35" s="2340"/>
    </row>
    <row r="36" spans="1:14">
      <c r="A36" s="2330" t="s">
        <v>325</v>
      </c>
      <c r="B36" s="2330"/>
      <c r="C36" s="2339">
        <v>5.44</v>
      </c>
      <c r="D36" s="2330"/>
      <c r="E36" s="2346">
        <v>1E-3</v>
      </c>
      <c r="F36" s="2334"/>
      <c r="G36" s="2346">
        <v>0</v>
      </c>
      <c r="H36" s="2334"/>
      <c r="I36" s="2346">
        <v>0</v>
      </c>
      <c r="J36" s="2330"/>
      <c r="K36" s="1702">
        <f t="shared" si="2"/>
        <v>5.4409999999999998</v>
      </c>
      <c r="L36" s="2339"/>
      <c r="M36" s="2340"/>
      <c r="N36" s="2340"/>
    </row>
    <row r="37" spans="1:14">
      <c r="A37" s="2347" t="s">
        <v>326</v>
      </c>
      <c r="B37" s="2348"/>
      <c r="C37" s="2349">
        <v>0</v>
      </c>
      <c r="D37" s="2339"/>
      <c r="E37" s="2346">
        <v>0</v>
      </c>
      <c r="F37" s="2334"/>
      <c r="G37" s="2346">
        <v>0</v>
      </c>
      <c r="H37" s="2334"/>
      <c r="I37" s="2346">
        <v>0</v>
      </c>
      <c r="J37" s="2339"/>
      <c r="K37" s="1702">
        <f t="shared" si="2"/>
        <v>0</v>
      </c>
      <c r="L37" s="2338"/>
      <c r="M37" s="2340"/>
      <c r="N37" s="2340"/>
    </row>
    <row r="38" spans="1:14">
      <c r="A38" s="2341" t="s">
        <v>327</v>
      </c>
      <c r="B38" s="2330"/>
      <c r="C38" s="2339">
        <v>9.0259999999999998</v>
      </c>
      <c r="D38" s="2330"/>
      <c r="E38" s="1702">
        <v>419.19</v>
      </c>
      <c r="F38" s="2334"/>
      <c r="G38" s="2328">
        <v>231.03700000000001</v>
      </c>
      <c r="H38" s="2334"/>
      <c r="I38" s="2346">
        <v>-0.70299999999999996</v>
      </c>
      <c r="J38" s="2330"/>
      <c r="K38" s="1702">
        <f t="shared" si="2"/>
        <v>196.476</v>
      </c>
      <c r="L38" s="1702"/>
      <c r="M38" s="2340"/>
      <c r="N38" s="2340"/>
    </row>
    <row r="39" spans="1:14">
      <c r="A39" s="2334" t="s">
        <v>328</v>
      </c>
      <c r="B39" s="2334"/>
      <c r="C39" s="1702">
        <v>71.861000000000004</v>
      </c>
      <c r="D39" s="2334"/>
      <c r="E39" s="2328">
        <v>52.082999999999998</v>
      </c>
      <c r="F39" s="2334"/>
      <c r="G39" s="2328">
        <v>54.103000000000002</v>
      </c>
      <c r="H39" s="2334"/>
      <c r="I39" s="2346">
        <v>0</v>
      </c>
      <c r="J39" s="2334"/>
      <c r="K39" s="1702">
        <f t="shared" si="2"/>
        <v>69.840999999999994</v>
      </c>
      <c r="L39" s="1702"/>
      <c r="M39" s="2340"/>
      <c r="N39" s="2340"/>
    </row>
    <row r="40" spans="1:14">
      <c r="A40" s="2343" t="s">
        <v>329</v>
      </c>
      <c r="B40" s="2334"/>
      <c r="C40" s="1702">
        <v>86.674000000000007</v>
      </c>
      <c r="D40" s="2334"/>
      <c r="E40" s="2328">
        <v>312.15499999999997</v>
      </c>
      <c r="F40" s="2334"/>
      <c r="G40" s="2328">
        <v>2.976</v>
      </c>
      <c r="H40" s="2334"/>
      <c r="I40" s="2346">
        <v>0</v>
      </c>
      <c r="J40" s="2334"/>
      <c r="K40" s="1702">
        <f t="shared" si="2"/>
        <v>395.85300000000001</v>
      </c>
      <c r="L40" s="1702"/>
      <c r="M40" s="2340"/>
      <c r="N40" s="2340"/>
    </row>
    <row r="41" spans="1:14">
      <c r="A41" s="2341" t="s">
        <v>330</v>
      </c>
      <c r="B41" s="2330"/>
      <c r="C41" s="2339">
        <v>12.164</v>
      </c>
      <c r="D41" s="2330"/>
      <c r="E41" s="2328">
        <v>1.2410000000000001</v>
      </c>
      <c r="F41" s="2334"/>
      <c r="G41" s="2346">
        <v>0.45100000000000001</v>
      </c>
      <c r="H41" s="2334"/>
      <c r="I41" s="2346">
        <v>0</v>
      </c>
      <c r="J41" s="2330"/>
      <c r="K41" s="1702">
        <f t="shared" si="2"/>
        <v>12.954000000000001</v>
      </c>
      <c r="L41" s="1702"/>
      <c r="M41" s="2340"/>
      <c r="N41" s="2340"/>
    </row>
    <row r="42" spans="1:14">
      <c r="A42" s="2334" t="s">
        <v>331</v>
      </c>
      <c r="B42" s="2330"/>
      <c r="C42" s="2339">
        <v>1.034</v>
      </c>
      <c r="D42" s="2330"/>
      <c r="E42" s="2346">
        <v>0</v>
      </c>
      <c r="F42" s="2334"/>
      <c r="G42" s="2346">
        <v>1.41</v>
      </c>
      <c r="H42" s="2334"/>
      <c r="I42" s="2346">
        <v>0</v>
      </c>
      <c r="J42" s="2330"/>
      <c r="K42" s="1702">
        <f t="shared" si="2"/>
        <v>-0.376</v>
      </c>
      <c r="L42" s="1702"/>
      <c r="M42" s="2340"/>
      <c r="N42" s="2340"/>
    </row>
    <row r="43" spans="1:14">
      <c r="A43" s="2330" t="s">
        <v>332</v>
      </c>
      <c r="B43" s="2330"/>
      <c r="C43" s="2339">
        <v>-32.731000000000002</v>
      </c>
      <c r="D43" s="2330"/>
      <c r="E43" s="2346">
        <v>4.8609999999999998</v>
      </c>
      <c r="F43" s="2334"/>
      <c r="G43" s="2346">
        <v>8.9760000000000009</v>
      </c>
      <c r="H43" s="2334"/>
      <c r="I43" s="2346">
        <v>0</v>
      </c>
      <c r="J43" s="2330"/>
      <c r="K43" s="1702">
        <f t="shared" si="2"/>
        <v>-36.845999999999997</v>
      </c>
      <c r="L43" s="1702"/>
      <c r="M43" s="2340"/>
      <c r="N43" s="2340"/>
    </row>
    <row r="44" spans="1:14">
      <c r="A44" s="2330" t="s">
        <v>333</v>
      </c>
      <c r="B44" s="2330"/>
      <c r="C44" s="2339">
        <v>88.061999999999998</v>
      </c>
      <c r="D44" s="2330"/>
      <c r="E44" s="2338">
        <v>1.3009999999999999</v>
      </c>
      <c r="F44" s="2330"/>
      <c r="G44" s="2338">
        <v>4.5350000000000001</v>
      </c>
      <c r="H44" s="2330"/>
      <c r="I44" s="2346">
        <v>0</v>
      </c>
      <c r="J44" s="2330"/>
      <c r="K44" s="1702">
        <f t="shared" si="2"/>
        <v>84.828000000000003</v>
      </c>
      <c r="L44" s="1702"/>
      <c r="M44" s="2340"/>
      <c r="N44" s="2340"/>
    </row>
    <row r="45" spans="1:14">
      <c r="A45" s="2330" t="s">
        <v>334</v>
      </c>
      <c r="B45" s="2330"/>
      <c r="C45" s="2338">
        <v>19.349</v>
      </c>
      <c r="D45" s="2330"/>
      <c r="E45" s="2338">
        <v>4.0860000000000003</v>
      </c>
      <c r="F45" s="2330"/>
      <c r="G45" s="2338">
        <v>2.8079999999999998</v>
      </c>
      <c r="H45" s="2330">
        <v>-7.4729999999999999</v>
      </c>
      <c r="I45" s="2338">
        <v>0</v>
      </c>
      <c r="J45" s="2330"/>
      <c r="K45" s="1702">
        <f t="shared" si="2"/>
        <v>20.626999999999999</v>
      </c>
      <c r="L45" s="1702"/>
      <c r="M45" s="2340"/>
      <c r="N45" s="2340"/>
    </row>
    <row r="46" spans="1:14">
      <c r="A46" s="2330" t="s">
        <v>335</v>
      </c>
      <c r="B46" s="2330"/>
      <c r="C46" s="2339">
        <v>1.0509999999999999</v>
      </c>
      <c r="D46" s="2330"/>
      <c r="E46" s="2338">
        <v>4</v>
      </c>
      <c r="F46" s="2330"/>
      <c r="G46" s="2332">
        <v>2.488</v>
      </c>
      <c r="H46" s="2330"/>
      <c r="I46" s="2338">
        <v>0</v>
      </c>
      <c r="J46" s="2330"/>
      <c r="K46" s="1702">
        <f t="shared" si="2"/>
        <v>2.5630000000000002</v>
      </c>
      <c r="L46" s="1702"/>
      <c r="M46" s="2340"/>
      <c r="N46" s="2340"/>
    </row>
    <row r="47" spans="1:14">
      <c r="A47" s="2330" t="s">
        <v>336</v>
      </c>
      <c r="B47" s="2330"/>
      <c r="C47" s="2339">
        <v>8.3970000000000002</v>
      </c>
      <c r="D47" s="2330"/>
      <c r="E47" s="2338">
        <v>0.51700000000000002</v>
      </c>
      <c r="F47" s="2330"/>
      <c r="G47" s="2338">
        <v>1.216</v>
      </c>
      <c r="H47" s="2330"/>
      <c r="I47" s="2338">
        <v>0</v>
      </c>
      <c r="J47" s="2330"/>
      <c r="K47" s="1702">
        <f t="shared" si="2"/>
        <v>7.6980000000000004</v>
      </c>
      <c r="L47" s="1702"/>
      <c r="M47" s="2340"/>
      <c r="N47" s="2340"/>
    </row>
    <row r="48" spans="1:14">
      <c r="A48" s="2341" t="s">
        <v>337</v>
      </c>
      <c r="B48" s="2330"/>
      <c r="C48" s="2339">
        <v>0.51500000000000001</v>
      </c>
      <c r="D48" s="2330"/>
      <c r="E48" s="2338">
        <v>4.0000000000000001E-3</v>
      </c>
      <c r="F48" s="2330"/>
      <c r="G48" s="2338">
        <v>4.0000000000000001E-3</v>
      </c>
      <c r="H48" s="2330"/>
      <c r="I48" s="2338">
        <v>0</v>
      </c>
      <c r="J48" s="2330"/>
      <c r="K48" s="1702">
        <f t="shared" si="2"/>
        <v>0.51500000000000001</v>
      </c>
      <c r="L48" s="1702"/>
      <c r="M48" s="2340"/>
      <c r="N48" s="2340"/>
    </row>
    <row r="49" spans="1:14">
      <c r="A49" s="2330" t="s">
        <v>338</v>
      </c>
      <c r="B49" s="2330"/>
      <c r="C49" s="2339">
        <v>181.363</v>
      </c>
      <c r="D49" s="2330"/>
      <c r="E49" s="2349">
        <v>139.066</v>
      </c>
      <c r="F49" s="2330"/>
      <c r="G49" s="2338">
        <v>0.29799999999999999</v>
      </c>
      <c r="H49" s="2330"/>
      <c r="I49" s="2338">
        <v>0</v>
      </c>
      <c r="J49" s="2330"/>
      <c r="K49" s="1702">
        <f t="shared" si="2"/>
        <v>320.13099999999997</v>
      </c>
      <c r="L49" s="1702"/>
      <c r="M49" s="2340"/>
      <c r="N49" s="2340"/>
    </row>
    <row r="50" spans="1:14">
      <c r="A50" s="2330" t="s">
        <v>339</v>
      </c>
      <c r="B50" s="2330"/>
      <c r="C50" s="2339">
        <v>-21.759</v>
      </c>
      <c r="D50" s="2330"/>
      <c r="E50" s="2328">
        <v>2.8079999999999998</v>
      </c>
      <c r="F50" s="2330"/>
      <c r="G50" s="2338">
        <v>3.327</v>
      </c>
      <c r="H50" s="2330"/>
      <c r="I50" s="2338">
        <v>0</v>
      </c>
      <c r="J50" s="2330"/>
      <c r="K50" s="1702">
        <f t="shared" si="2"/>
        <v>-22.277999999999999</v>
      </c>
      <c r="L50" s="1702"/>
      <c r="M50" s="2340"/>
      <c r="N50" s="2340"/>
    </row>
    <row r="51" spans="1:14">
      <c r="A51" s="2330" t="s">
        <v>340</v>
      </c>
      <c r="B51" s="2330"/>
      <c r="C51" s="2339">
        <v>6.7000000000000004E-2</v>
      </c>
      <c r="D51" s="2330"/>
      <c r="E51" s="2338">
        <v>2E-3</v>
      </c>
      <c r="F51" s="2330"/>
      <c r="G51" s="2338">
        <v>0</v>
      </c>
      <c r="H51" s="2330" t="s">
        <v>21</v>
      </c>
      <c r="I51" s="2338">
        <v>0</v>
      </c>
      <c r="J51" s="2330"/>
      <c r="K51" s="1702">
        <f t="shared" si="2"/>
        <v>6.9000000000000006E-2</v>
      </c>
      <c r="L51" s="1702"/>
      <c r="M51" s="2340"/>
      <c r="N51" s="2340"/>
    </row>
    <row r="52" spans="1:14">
      <c r="A52" s="2330" t="s">
        <v>341</v>
      </c>
      <c r="B52" s="2330"/>
      <c r="C52" s="2339">
        <v>10.484999999999999</v>
      </c>
      <c r="D52" s="2330"/>
      <c r="E52" s="2338">
        <v>0.11600000000000001</v>
      </c>
      <c r="F52" s="2330"/>
      <c r="G52" s="2338">
        <v>0.10100000000000001</v>
      </c>
      <c r="H52" s="2330"/>
      <c r="I52" s="2338">
        <v>0</v>
      </c>
      <c r="J52" s="2330"/>
      <c r="K52" s="1702">
        <f t="shared" si="2"/>
        <v>10.5</v>
      </c>
      <c r="L52" s="1702"/>
      <c r="M52" s="2340"/>
      <c r="N52" s="2340"/>
    </row>
    <row r="53" spans="1:14">
      <c r="A53" s="2330" t="s">
        <v>342</v>
      </c>
      <c r="B53" s="2330"/>
      <c r="C53" s="2349">
        <v>0</v>
      </c>
      <c r="D53" s="2330"/>
      <c r="E53" s="2338">
        <v>0</v>
      </c>
      <c r="F53" s="1095"/>
      <c r="G53" s="2338">
        <v>0</v>
      </c>
      <c r="H53" s="1095"/>
      <c r="I53" s="2338">
        <v>0</v>
      </c>
      <c r="J53" s="2330"/>
      <c r="K53" s="1702">
        <f t="shared" si="2"/>
        <v>0</v>
      </c>
      <c r="L53" s="2338"/>
      <c r="M53" s="2340"/>
      <c r="N53" s="2340"/>
    </row>
    <row r="54" spans="1:14">
      <c r="A54" s="2341" t="s">
        <v>343</v>
      </c>
      <c r="B54" s="2330"/>
      <c r="C54" s="2339">
        <v>3.4870000000000001</v>
      </c>
      <c r="D54" s="2330"/>
      <c r="E54" s="2338">
        <v>0</v>
      </c>
      <c r="F54" s="2330"/>
      <c r="G54" s="2338">
        <v>0</v>
      </c>
      <c r="H54" s="2330"/>
      <c r="I54" s="2338">
        <v>0</v>
      </c>
      <c r="J54" s="2330"/>
      <c r="K54" s="1702">
        <f t="shared" si="2"/>
        <v>3.4870000000000001</v>
      </c>
      <c r="L54" s="1702"/>
      <c r="M54" s="2340"/>
      <c r="N54" s="2340"/>
    </row>
    <row r="55" spans="1:14">
      <c r="A55" s="2341" t="s">
        <v>344</v>
      </c>
      <c r="B55" s="2330"/>
      <c r="C55" s="2332">
        <v>0</v>
      </c>
      <c r="D55" s="2330"/>
      <c r="E55" s="2338">
        <v>0</v>
      </c>
      <c r="F55" s="2330"/>
      <c r="G55" s="2338">
        <v>0</v>
      </c>
      <c r="H55" s="2330"/>
      <c r="I55" s="2338">
        <v>0</v>
      </c>
      <c r="J55" s="2330"/>
      <c r="K55" s="1702">
        <f t="shared" si="2"/>
        <v>0</v>
      </c>
      <c r="L55" s="1702"/>
      <c r="M55" s="2340"/>
      <c r="N55" s="2340"/>
    </row>
    <row r="56" spans="1:14">
      <c r="A56" s="2341" t="s">
        <v>345</v>
      </c>
      <c r="B56" s="2330"/>
      <c r="C56" s="2339">
        <v>1E-3</v>
      </c>
      <c r="D56" s="2330"/>
      <c r="E56" s="2338">
        <v>0</v>
      </c>
      <c r="F56" s="2330"/>
      <c r="G56" s="2338">
        <v>0</v>
      </c>
      <c r="H56" s="2330"/>
      <c r="I56" s="2338">
        <v>0</v>
      </c>
      <c r="J56" s="2330"/>
      <c r="K56" s="1702">
        <f t="shared" si="2"/>
        <v>1E-3</v>
      </c>
      <c r="L56" s="1702"/>
      <c r="M56" s="2340"/>
      <c r="N56" s="2340"/>
    </row>
    <row r="57" spans="1:14">
      <c r="A57" s="2341" t="s">
        <v>346</v>
      </c>
      <c r="B57" s="2330"/>
      <c r="C57" s="2339">
        <v>0.81100000000000005</v>
      </c>
      <c r="D57" s="2330"/>
      <c r="E57" s="2338">
        <v>1E-3</v>
      </c>
      <c r="F57" s="2330"/>
      <c r="G57" s="2338">
        <v>0</v>
      </c>
      <c r="H57" s="2330"/>
      <c r="I57" s="2338">
        <v>0</v>
      </c>
      <c r="J57" s="2330"/>
      <c r="K57" s="1702">
        <f t="shared" si="2"/>
        <v>0.81200000000000006</v>
      </c>
      <c r="L57" s="1702"/>
      <c r="M57" s="2340"/>
      <c r="N57" s="2340"/>
    </row>
    <row r="58" spans="1:14">
      <c r="A58" s="2341" t="s">
        <v>347</v>
      </c>
      <c r="B58" s="2330"/>
      <c r="C58" s="2339">
        <v>896.92700000000002</v>
      </c>
      <c r="D58" s="2330"/>
      <c r="E58" s="2338">
        <v>112.327</v>
      </c>
      <c r="F58" s="2330"/>
      <c r="G58" s="2338">
        <v>627.71699999999998</v>
      </c>
      <c r="H58" s="2330"/>
      <c r="I58" s="2338">
        <v>239.79900000000001</v>
      </c>
      <c r="J58" s="2330"/>
      <c r="K58" s="1702">
        <f t="shared" si="2"/>
        <v>621.33600000000001</v>
      </c>
      <c r="L58" s="1702"/>
      <c r="M58" s="2350"/>
      <c r="N58" s="2340"/>
    </row>
    <row r="59" spans="1:14">
      <c r="A59" s="1095"/>
      <c r="B59" s="1096"/>
      <c r="C59" s="1096"/>
      <c r="D59" s="1096"/>
      <c r="E59" s="1096"/>
      <c r="F59" s="1096"/>
      <c r="G59" s="1096"/>
      <c r="H59" s="1096"/>
      <c r="I59" s="1096"/>
      <c r="J59" s="1096"/>
      <c r="K59" s="2439"/>
      <c r="L59" s="1114"/>
      <c r="M59" s="2340"/>
      <c r="N59" s="2340"/>
    </row>
    <row r="60" spans="1:14">
      <c r="A60" s="1095"/>
      <c r="B60" s="1096"/>
      <c r="C60" s="1096"/>
      <c r="D60" s="1096"/>
      <c r="E60" s="1096"/>
      <c r="F60" s="1096"/>
      <c r="G60" s="1096"/>
      <c r="H60" s="1096"/>
      <c r="I60" s="1096"/>
      <c r="J60" s="1096"/>
      <c r="K60" s="2439"/>
      <c r="L60" s="1096"/>
    </row>
    <row r="61" spans="1:14">
      <c r="A61" s="1108" t="s">
        <v>1712</v>
      </c>
      <c r="B61" s="2330"/>
      <c r="K61" s="2356"/>
      <c r="L61" s="2339"/>
      <c r="M61" s="2340"/>
      <c r="N61" s="2340"/>
    </row>
    <row r="62" spans="1:14">
      <c r="A62" s="2330" t="s">
        <v>348</v>
      </c>
      <c r="B62" s="2330"/>
      <c r="C62" s="2339">
        <v>4.3449999999999998</v>
      </c>
      <c r="D62" s="2330"/>
      <c r="E62" s="2332">
        <v>2E-3</v>
      </c>
      <c r="F62" s="2330"/>
      <c r="G62" s="2332">
        <v>1.2450000000000001</v>
      </c>
      <c r="H62" s="2330"/>
      <c r="I62" s="2338">
        <v>69.091999999999999</v>
      </c>
      <c r="J62" s="2330"/>
      <c r="K62" s="1702">
        <f>ROUND(SUM(C62)+SUM(E62)-SUM(G62)+SUM(I62),3)</f>
        <v>72.194000000000003</v>
      </c>
      <c r="L62" s="2339"/>
      <c r="M62" s="2340"/>
      <c r="N62" s="2340"/>
    </row>
    <row r="63" spans="1:14">
      <c r="A63" s="2330" t="s">
        <v>349</v>
      </c>
      <c r="B63" s="2332"/>
      <c r="C63" s="2339">
        <v>4.9000000000000002E-2</v>
      </c>
      <c r="D63" s="2332"/>
      <c r="E63" s="2338">
        <v>0</v>
      </c>
      <c r="F63" s="2332"/>
      <c r="G63" s="2338">
        <v>0</v>
      </c>
      <c r="H63" s="2332"/>
      <c r="I63" s="2338">
        <v>0</v>
      </c>
      <c r="J63" s="2332"/>
      <c r="K63" s="1702">
        <f t="shared" ref="K63:K66" si="3">ROUND(SUM(C63)+SUM(E63)-SUM(G63)+SUM(I63),3)</f>
        <v>4.9000000000000002E-2</v>
      </c>
      <c r="L63" s="2339"/>
      <c r="M63" s="2340"/>
      <c r="N63" s="2340"/>
    </row>
    <row r="64" spans="1:14">
      <c r="A64" s="2334" t="s">
        <v>350</v>
      </c>
      <c r="B64" s="2330"/>
      <c r="C64" s="2339">
        <v>597.33299999999997</v>
      </c>
      <c r="D64" s="2330"/>
      <c r="E64" s="2332">
        <v>264.86799999999999</v>
      </c>
      <c r="F64" s="2330"/>
      <c r="G64" s="2338">
        <v>452.14800000000002</v>
      </c>
      <c r="H64" s="2330"/>
      <c r="I64" s="2332">
        <v>201.51400000000001</v>
      </c>
      <c r="J64" s="2330"/>
      <c r="K64" s="1702">
        <f t="shared" si="3"/>
        <v>611.56700000000001</v>
      </c>
      <c r="L64" s="2339"/>
      <c r="M64" s="2340"/>
      <c r="N64" s="2340"/>
    </row>
    <row r="65" spans="1:14">
      <c r="A65" s="2341" t="s">
        <v>351</v>
      </c>
      <c r="B65" s="2330"/>
      <c r="C65" s="2339">
        <v>17.678999999999998</v>
      </c>
      <c r="D65" s="2330"/>
      <c r="E65" s="2332">
        <v>0.23899999999999999</v>
      </c>
      <c r="F65" s="2330"/>
      <c r="G65" s="2338">
        <v>0</v>
      </c>
      <c r="H65" s="2330"/>
      <c r="I65" s="2338">
        <v>0</v>
      </c>
      <c r="J65" s="2330"/>
      <c r="K65" s="1702">
        <f t="shared" si="3"/>
        <v>17.917999999999999</v>
      </c>
      <c r="L65" s="2339"/>
      <c r="M65" s="2340"/>
      <c r="N65" s="2340"/>
    </row>
    <row r="66" spans="1:14">
      <c r="A66" s="2330" t="s">
        <v>352</v>
      </c>
      <c r="B66" s="2330"/>
      <c r="C66" s="2339">
        <v>0.49</v>
      </c>
      <c r="D66" s="2330"/>
      <c r="E66" s="2338">
        <v>0</v>
      </c>
      <c r="F66" s="2330"/>
      <c r="G66" s="2338">
        <v>4.9000000000000002E-2</v>
      </c>
      <c r="H66" s="2330"/>
      <c r="I66" s="2338">
        <v>0</v>
      </c>
      <c r="J66" s="2330"/>
      <c r="K66" s="1702">
        <f t="shared" si="3"/>
        <v>0.441</v>
      </c>
      <c r="L66" s="2339"/>
      <c r="M66" s="2340"/>
      <c r="N66" s="2340"/>
    </row>
    <row r="67" spans="1:14">
      <c r="A67" s="2330" t="s">
        <v>353</v>
      </c>
      <c r="B67" s="2330"/>
      <c r="C67" s="2339" t="s">
        <v>138</v>
      </c>
      <c r="D67" s="2330"/>
      <c r="E67" s="2339"/>
      <c r="F67" s="2330"/>
      <c r="G67" s="2339"/>
      <c r="H67" s="2330"/>
      <c r="I67" s="2338"/>
      <c r="J67" s="2330"/>
      <c r="K67" s="1702" t="s">
        <v>21</v>
      </c>
      <c r="L67" s="2339"/>
      <c r="M67" s="2340"/>
      <c r="N67" s="2340"/>
    </row>
    <row r="68" spans="1:14">
      <c r="A68" s="2330" t="s">
        <v>354</v>
      </c>
      <c r="B68" s="2330"/>
      <c r="C68" s="2339">
        <v>10.39</v>
      </c>
      <c r="D68" s="2330"/>
      <c r="E68" s="2338">
        <v>6.1109999999999998</v>
      </c>
      <c r="F68" s="2330"/>
      <c r="G68" s="2332">
        <v>0.52700000000000002</v>
      </c>
      <c r="H68" s="2330"/>
      <c r="I68" s="2338">
        <v>0</v>
      </c>
      <c r="J68" s="2330"/>
      <c r="K68" s="1702">
        <f>ROUND(SUM(C68)+SUM(E68)-SUM(G68)+SUM(I68),3)</f>
        <v>15.974</v>
      </c>
      <c r="L68" s="2339"/>
      <c r="M68" s="2340"/>
      <c r="N68" s="2340"/>
    </row>
    <row r="69" spans="1:14">
      <c r="A69" s="2330" t="s">
        <v>355</v>
      </c>
      <c r="B69" s="1099"/>
      <c r="C69" s="2339">
        <v>0.152</v>
      </c>
      <c r="D69" s="1114"/>
      <c r="E69" s="2338">
        <v>0</v>
      </c>
      <c r="F69" s="1114"/>
      <c r="G69" s="2338">
        <v>6.0000000000000001E-3</v>
      </c>
      <c r="H69" s="1114"/>
      <c r="I69" s="2338">
        <v>0</v>
      </c>
      <c r="J69" s="1114"/>
      <c r="K69" s="1702">
        <f t="shared" ref="K69:K84" si="4">ROUND(SUM(C69)+SUM(E69)-SUM(G69)+SUM(I69),3)</f>
        <v>0.14599999999999999</v>
      </c>
      <c r="L69" s="2339"/>
      <c r="M69" s="2340"/>
      <c r="N69" s="2340"/>
    </row>
    <row r="70" spans="1:14">
      <c r="A70" s="2330" t="s">
        <v>356</v>
      </c>
      <c r="B70" s="2330"/>
      <c r="C70" s="2339">
        <v>2.3E-2</v>
      </c>
      <c r="D70" s="2330"/>
      <c r="E70" s="2338">
        <v>0</v>
      </c>
      <c r="F70" s="2330"/>
      <c r="G70" s="2338">
        <v>0</v>
      </c>
      <c r="H70" s="2330"/>
      <c r="I70" s="2338">
        <v>0</v>
      </c>
      <c r="J70" s="2330"/>
      <c r="K70" s="1702">
        <f t="shared" si="4"/>
        <v>2.3E-2</v>
      </c>
      <c r="L70" s="2339"/>
      <c r="M70" s="2340"/>
      <c r="N70" s="2340"/>
    </row>
    <row r="71" spans="1:14">
      <c r="A71" s="2341" t="s">
        <v>357</v>
      </c>
      <c r="B71" s="2330"/>
      <c r="C71" s="2339">
        <v>9.3689999999999998</v>
      </c>
      <c r="D71" s="2330"/>
      <c r="E71" s="2338">
        <v>4.0000000000000001E-3</v>
      </c>
      <c r="F71" s="2330"/>
      <c r="G71" s="2338">
        <v>6.0000000000000001E-3</v>
      </c>
      <c r="H71" s="2330"/>
      <c r="I71" s="2338">
        <v>0</v>
      </c>
      <c r="J71" s="2330"/>
      <c r="K71" s="1702">
        <f t="shared" si="4"/>
        <v>9.3670000000000009</v>
      </c>
      <c r="L71" s="2339"/>
      <c r="M71" s="2340"/>
      <c r="N71" s="2340"/>
    </row>
    <row r="72" spans="1:14">
      <c r="A72" s="2330" t="s">
        <v>358</v>
      </c>
      <c r="B72" s="2330"/>
      <c r="C72" s="2339">
        <v>-5.0119999999999996</v>
      </c>
      <c r="D72" s="2330"/>
      <c r="E72" s="2338">
        <v>-1E-3</v>
      </c>
      <c r="F72" s="2330"/>
      <c r="G72" s="2332">
        <v>0.26500000000000001</v>
      </c>
      <c r="H72" s="2330"/>
      <c r="I72" s="2338">
        <v>0</v>
      </c>
      <c r="J72" s="2330"/>
      <c r="K72" s="1702">
        <f t="shared" si="4"/>
        <v>-5.2779999999999996</v>
      </c>
      <c r="L72" s="2339"/>
      <c r="M72" s="2340"/>
      <c r="N72" s="2340"/>
    </row>
    <row r="73" spans="1:14">
      <c r="A73" s="2330" t="s">
        <v>359</v>
      </c>
      <c r="B73" s="2330"/>
      <c r="C73" s="2339">
        <v>0.155</v>
      </c>
      <c r="D73" s="2330"/>
      <c r="E73" s="2338">
        <v>0</v>
      </c>
      <c r="F73" s="2330"/>
      <c r="G73" s="2338">
        <v>0</v>
      </c>
      <c r="H73" s="2330"/>
      <c r="I73" s="2332">
        <v>0</v>
      </c>
      <c r="J73" s="2330"/>
      <c r="K73" s="1702">
        <f t="shared" si="4"/>
        <v>0.155</v>
      </c>
      <c r="L73" s="2339"/>
      <c r="M73" s="2340"/>
      <c r="N73" s="2340"/>
    </row>
    <row r="74" spans="1:14">
      <c r="A74" s="2330" t="s">
        <v>360</v>
      </c>
      <c r="B74" s="2330"/>
      <c r="C74" s="1114"/>
      <c r="D74" s="2330"/>
      <c r="E74" s="2339"/>
      <c r="F74" s="2330"/>
      <c r="G74" s="2339"/>
      <c r="H74" s="2330"/>
      <c r="I74" s="2339"/>
      <c r="J74" s="2330"/>
      <c r="K74" s="1702"/>
      <c r="L74" s="2339"/>
      <c r="M74" s="2340"/>
      <c r="N74" s="2340"/>
    </row>
    <row r="75" spans="1:14">
      <c r="A75" s="2330" t="s">
        <v>361</v>
      </c>
      <c r="B75" s="2330"/>
      <c r="C75" s="2339">
        <v>-6.9939999999999998</v>
      </c>
      <c r="D75" s="2330"/>
      <c r="E75" s="2338">
        <v>0</v>
      </c>
      <c r="F75" s="2330"/>
      <c r="G75" s="2349">
        <v>0.28199999999999997</v>
      </c>
      <c r="H75" s="2330"/>
      <c r="I75" s="2338">
        <v>0</v>
      </c>
      <c r="J75" s="2330"/>
      <c r="K75" s="1702">
        <f t="shared" si="4"/>
        <v>-7.2759999999999998</v>
      </c>
      <c r="L75" s="2339"/>
      <c r="M75" s="2340"/>
      <c r="N75" s="2340"/>
    </row>
    <row r="76" spans="1:14">
      <c r="A76" s="2330" t="s">
        <v>362</v>
      </c>
      <c r="B76" s="2330"/>
      <c r="C76" s="2339">
        <v>-49.881999999999998</v>
      </c>
      <c r="D76" s="2330"/>
      <c r="E76" s="2338">
        <v>26.646999999999998</v>
      </c>
      <c r="F76" s="2330"/>
      <c r="G76" s="2338">
        <v>2.25</v>
      </c>
      <c r="H76" s="2330"/>
      <c r="I76" s="2338">
        <v>5.4089999999999998</v>
      </c>
      <c r="J76" s="2330"/>
      <c r="K76" s="1702">
        <f t="shared" si="4"/>
        <v>-20.076000000000001</v>
      </c>
      <c r="L76" s="1702"/>
      <c r="M76" s="2340"/>
      <c r="N76" s="2340"/>
    </row>
    <row r="77" spans="1:14">
      <c r="A77" s="2330" t="s">
        <v>363</v>
      </c>
      <c r="B77" s="2330"/>
      <c r="C77" s="2339">
        <v>7.1680000000000001</v>
      </c>
      <c r="D77" s="2330"/>
      <c r="E77" s="2338">
        <v>1.675</v>
      </c>
      <c r="F77" s="1114"/>
      <c r="G77" s="2338">
        <v>1.5780000000000001</v>
      </c>
      <c r="H77" s="2330" t="s">
        <v>21</v>
      </c>
      <c r="I77" s="2338">
        <v>0</v>
      </c>
      <c r="J77" s="2330"/>
      <c r="K77" s="1702">
        <f t="shared" si="4"/>
        <v>7.2649999999999997</v>
      </c>
      <c r="L77" s="2339"/>
      <c r="M77" s="2340"/>
      <c r="N77" s="2340"/>
    </row>
    <row r="78" spans="1:14">
      <c r="A78" s="2330" t="s">
        <v>1782</v>
      </c>
      <c r="B78" s="2330"/>
      <c r="C78" s="2339">
        <v>132.84399999999999</v>
      </c>
      <c r="D78" s="2330"/>
      <c r="E78" s="2338">
        <v>9.8740000000000006</v>
      </c>
      <c r="F78" s="2330"/>
      <c r="G78" s="2338">
        <v>5.4630000000000001</v>
      </c>
      <c r="H78" s="2330"/>
      <c r="I78" s="2338">
        <v>0</v>
      </c>
      <c r="J78" s="2330"/>
      <c r="K78" s="1702">
        <f t="shared" si="4"/>
        <v>137.255</v>
      </c>
      <c r="L78" s="2339"/>
      <c r="M78" s="2340"/>
      <c r="N78" s="2340"/>
    </row>
    <row r="79" spans="1:14">
      <c r="A79" s="2330" t="s">
        <v>364</v>
      </c>
      <c r="B79" s="2330"/>
      <c r="C79" s="2339">
        <v>6.8000000000000005E-2</v>
      </c>
      <c r="D79" s="2330"/>
      <c r="E79" s="2338">
        <v>1.0999999999999999E-2</v>
      </c>
      <c r="F79" s="2330">
        <v>0.04</v>
      </c>
      <c r="G79" s="2338">
        <v>0</v>
      </c>
      <c r="H79" s="2330"/>
      <c r="I79" s="2338">
        <v>0</v>
      </c>
      <c r="J79" s="2330"/>
      <c r="K79" s="1702">
        <f t="shared" si="4"/>
        <v>7.9000000000000001E-2</v>
      </c>
      <c r="L79" s="1702"/>
      <c r="M79" s="2340"/>
      <c r="N79" s="2340"/>
    </row>
    <row r="80" spans="1:14">
      <c r="A80" s="2341" t="s">
        <v>365</v>
      </c>
      <c r="B80" s="2330"/>
      <c r="C80" s="2339">
        <v>88.536000000000001</v>
      </c>
      <c r="D80" s="2330"/>
      <c r="E80" s="2338">
        <v>4.0759999999999996</v>
      </c>
      <c r="F80" s="2330"/>
      <c r="G80" s="2338">
        <v>17.135999999999999</v>
      </c>
      <c r="H80" s="2330"/>
      <c r="I80" s="2339">
        <v>0</v>
      </c>
      <c r="J80" s="2330"/>
      <c r="K80" s="1702">
        <f t="shared" si="4"/>
        <v>75.475999999999999</v>
      </c>
      <c r="L80" s="2339"/>
      <c r="M80" s="2340"/>
      <c r="N80" s="2340"/>
    </row>
    <row r="81" spans="1:15">
      <c r="A81" s="2330" t="s">
        <v>366</v>
      </c>
      <c r="B81" s="2330"/>
      <c r="C81" s="2342">
        <v>9.2799999999999994</v>
      </c>
      <c r="D81" s="2330"/>
      <c r="E81" s="2338">
        <v>1.0960000000000001</v>
      </c>
      <c r="F81" s="2330"/>
      <c r="G81" s="2338">
        <v>6.0000000000000001E-3</v>
      </c>
      <c r="H81" s="2330"/>
      <c r="I81" s="2338">
        <v>-3.2109999999999999</v>
      </c>
      <c r="J81" s="2330"/>
      <c r="K81" s="1702">
        <f t="shared" si="4"/>
        <v>7.1589999999999998</v>
      </c>
      <c r="L81" s="2339"/>
      <c r="M81" s="2340"/>
      <c r="N81" s="2340"/>
    </row>
    <row r="82" spans="1:15">
      <c r="A82" s="2341" t="s">
        <v>367</v>
      </c>
      <c r="B82" s="2330"/>
      <c r="C82" s="2338">
        <v>72.965000000000003</v>
      </c>
      <c r="D82" s="2330"/>
      <c r="E82" s="2338">
        <v>167.04300000000001</v>
      </c>
      <c r="F82" s="2330"/>
      <c r="G82" s="2338">
        <v>101.07599999999999</v>
      </c>
      <c r="H82" s="2330"/>
      <c r="I82" s="2339">
        <v>1.8169999999999999</v>
      </c>
      <c r="J82" s="2330"/>
      <c r="K82" s="1702">
        <f t="shared" si="4"/>
        <v>140.749</v>
      </c>
      <c r="L82" s="1702"/>
      <c r="M82" s="2340"/>
      <c r="N82" s="2340"/>
    </row>
    <row r="83" spans="1:15">
      <c r="A83" s="2341" t="s">
        <v>1391</v>
      </c>
      <c r="B83" s="2330"/>
      <c r="C83" s="2338">
        <v>-1.4999999999999999E-2</v>
      </c>
      <c r="D83" s="2330"/>
      <c r="E83" s="2338">
        <v>0</v>
      </c>
      <c r="F83" s="2330"/>
      <c r="G83" s="2338">
        <v>2.9000000000000001E-2</v>
      </c>
      <c r="H83" s="2330"/>
      <c r="I83" s="2339">
        <v>0</v>
      </c>
      <c r="J83" s="2330"/>
      <c r="K83" s="1702">
        <f t="shared" si="4"/>
        <v>-4.3999999999999997E-2</v>
      </c>
      <c r="L83" s="1702"/>
      <c r="M83" s="2340"/>
      <c r="N83" s="2340"/>
    </row>
    <row r="84" spans="1:15">
      <c r="A84" s="2249" t="s">
        <v>1635</v>
      </c>
      <c r="B84" s="2330"/>
      <c r="C84" s="2338">
        <v>168.76</v>
      </c>
      <c r="D84" s="2330"/>
      <c r="E84" s="2338">
        <v>26.4</v>
      </c>
      <c r="F84" s="2330"/>
      <c r="G84" s="2338">
        <v>0</v>
      </c>
      <c r="H84" s="2330"/>
      <c r="I84" s="2339">
        <v>-25.411000000000001</v>
      </c>
      <c r="J84" s="2330"/>
      <c r="K84" s="1702">
        <f t="shared" si="4"/>
        <v>169.749</v>
      </c>
      <c r="L84" s="1702"/>
      <c r="M84" s="2340"/>
      <c r="N84" s="2340"/>
    </row>
    <row r="85" spans="1:15">
      <c r="A85" s="1100" t="s">
        <v>368</v>
      </c>
      <c r="B85" s="2330"/>
      <c r="C85" s="1119">
        <f>ROUND(SUM(C27:C84),3)</f>
        <v>2488.7890000000002</v>
      </c>
      <c r="D85" s="1095"/>
      <c r="E85" s="1119">
        <f>ROUND(SUM(E27:E84),3)</f>
        <v>1564.3630000000001</v>
      </c>
      <c r="F85" s="1117"/>
      <c r="G85" s="1119">
        <f>ROUND(SUM(G27:G84),3)</f>
        <v>1525.0309999999999</v>
      </c>
      <c r="H85" s="1095"/>
      <c r="I85" s="1119">
        <f>ROUND(SUM(I27:I84),3)</f>
        <v>488.30599999999998</v>
      </c>
      <c r="J85" s="1095"/>
      <c r="K85" s="1119">
        <f>ROUND(SUM(K27:K84),3)</f>
        <v>3016.4270000000001</v>
      </c>
      <c r="L85" s="1101"/>
      <c r="M85" s="1122"/>
      <c r="N85" s="2340"/>
      <c r="O85" s="2351"/>
    </row>
    <row r="86" spans="1:15" ht="11.25" customHeight="1">
      <c r="A86" s="2330"/>
      <c r="B86" s="2330"/>
      <c r="C86" s="2331"/>
      <c r="D86" s="2330"/>
      <c r="E86" s="2344"/>
      <c r="F86" s="2330"/>
      <c r="G86" s="2331"/>
      <c r="H86" s="2330"/>
      <c r="I86" s="2331"/>
      <c r="J86" s="2330"/>
      <c r="K86" s="2331"/>
      <c r="L86" s="2331"/>
      <c r="M86" s="2340"/>
      <c r="N86" s="2340"/>
    </row>
    <row r="87" spans="1:15">
      <c r="A87" s="1108" t="s">
        <v>369</v>
      </c>
      <c r="B87" s="2330"/>
      <c r="C87" s="2330"/>
      <c r="D87" s="2330"/>
      <c r="E87" s="2334"/>
      <c r="F87" s="2330"/>
      <c r="G87" s="2334"/>
      <c r="H87" s="2330"/>
      <c r="I87" s="2334"/>
      <c r="J87" s="2330"/>
      <c r="K87" s="2334"/>
      <c r="L87" s="2330"/>
      <c r="M87" s="2340"/>
      <c r="N87" s="2340"/>
    </row>
    <row r="88" spans="1:15">
      <c r="A88" s="2330" t="s">
        <v>1783</v>
      </c>
      <c r="B88" s="2330"/>
      <c r="C88" s="2339">
        <v>1.444</v>
      </c>
      <c r="D88" s="2330"/>
      <c r="E88" s="2328">
        <v>158.67099999999999</v>
      </c>
      <c r="F88" s="2330"/>
      <c r="G88" s="2339">
        <v>186.58699999999999</v>
      </c>
      <c r="H88" s="2330"/>
      <c r="I88" s="2338">
        <v>0</v>
      </c>
      <c r="J88" s="2330"/>
      <c r="K88" s="1702">
        <f>ROUND(SUM(C88)+SUM(E88)-SUM(G88)+SUM(I88),3)</f>
        <v>-26.472000000000001</v>
      </c>
      <c r="L88" s="2339"/>
      <c r="M88" s="2340"/>
      <c r="N88" s="2340"/>
    </row>
    <row r="89" spans="1:15">
      <c r="A89" s="2330" t="s">
        <v>370</v>
      </c>
      <c r="B89" s="2330"/>
      <c r="C89" s="2339">
        <v>-51.85</v>
      </c>
      <c r="D89" s="2330"/>
      <c r="E89" s="2328">
        <v>2227.9940000000001</v>
      </c>
      <c r="F89" s="2330"/>
      <c r="G89" s="2332">
        <v>2716.491</v>
      </c>
      <c r="H89" s="2330"/>
      <c r="I89" s="2338">
        <v>-183.685</v>
      </c>
      <c r="J89" s="2330"/>
      <c r="K89" s="1702">
        <f t="shared" ref="K89:K94" si="5">ROUND(SUM(C89)+SUM(E89)-SUM(G89)+SUM(I89),3)</f>
        <v>-724.03200000000004</v>
      </c>
      <c r="L89" s="2339"/>
      <c r="M89" s="2340"/>
      <c r="N89" s="2340"/>
    </row>
    <row r="90" spans="1:15">
      <c r="A90" s="2330" t="s">
        <v>371</v>
      </c>
      <c r="B90" s="1114"/>
      <c r="C90" s="2339">
        <v>-1.8360000000000001</v>
      </c>
      <c r="D90" s="2330"/>
      <c r="E90" s="2328">
        <v>372.32900000000001</v>
      </c>
      <c r="F90" s="2330"/>
      <c r="G90" s="2332">
        <v>376.40899999999999</v>
      </c>
      <c r="H90" s="2330"/>
      <c r="I90" s="2338">
        <v>0</v>
      </c>
      <c r="J90" s="2330"/>
      <c r="K90" s="1702">
        <f t="shared" si="5"/>
        <v>-5.9160000000000004</v>
      </c>
      <c r="L90" s="1702"/>
      <c r="M90" s="2340"/>
      <c r="N90" s="2340"/>
    </row>
    <row r="91" spans="1:15">
      <c r="A91" s="2330" t="s">
        <v>372</v>
      </c>
      <c r="B91" s="2330"/>
      <c r="C91" s="2339">
        <v>-124.083</v>
      </c>
      <c r="D91" s="2330"/>
      <c r="E91" s="2328">
        <v>77.870999999999995</v>
      </c>
      <c r="F91" s="2330"/>
      <c r="G91" s="2332">
        <v>93.44</v>
      </c>
      <c r="H91" s="2330"/>
      <c r="I91" s="2338">
        <v>0</v>
      </c>
      <c r="J91" s="2330"/>
      <c r="K91" s="1702">
        <f t="shared" si="5"/>
        <v>-139.65199999999999</v>
      </c>
      <c r="L91" s="2339"/>
      <c r="M91" s="2340"/>
      <c r="N91" s="2340"/>
    </row>
    <row r="92" spans="1:15">
      <c r="A92" s="2330" t="s">
        <v>373</v>
      </c>
      <c r="B92" s="2330"/>
      <c r="C92" s="2339">
        <v>51.472000000000001</v>
      </c>
      <c r="D92" s="2330"/>
      <c r="E92" s="2328">
        <v>25.643999999999998</v>
      </c>
      <c r="F92" s="2330"/>
      <c r="G92" s="2332">
        <v>25.721</v>
      </c>
      <c r="H92" s="2330"/>
      <c r="I92" s="2338">
        <v>0</v>
      </c>
      <c r="J92" s="2330"/>
      <c r="K92" s="1702">
        <f t="shared" si="5"/>
        <v>51.395000000000003</v>
      </c>
      <c r="L92" s="1702"/>
      <c r="M92" s="2340"/>
      <c r="N92" s="2340"/>
    </row>
    <row r="93" spans="1:15">
      <c r="A93" s="2334" t="s">
        <v>374</v>
      </c>
      <c r="B93" s="2330"/>
      <c r="C93" s="2338">
        <v>1.137</v>
      </c>
      <c r="D93" s="2330"/>
      <c r="E93" s="2338">
        <v>1.4</v>
      </c>
      <c r="F93" s="2330"/>
      <c r="G93" s="2332">
        <v>1.1519999999999999</v>
      </c>
      <c r="H93" s="2330"/>
      <c r="I93" s="2338">
        <v>0</v>
      </c>
      <c r="J93" s="2330"/>
      <c r="K93" s="1702">
        <f t="shared" si="5"/>
        <v>1.385</v>
      </c>
      <c r="L93" s="2339"/>
      <c r="M93" s="2340"/>
      <c r="N93" s="2340"/>
    </row>
    <row r="94" spans="1:15">
      <c r="A94" s="2341" t="s">
        <v>375</v>
      </c>
      <c r="B94" s="2330"/>
      <c r="C94" s="2338">
        <v>-2.2069999999999999</v>
      </c>
      <c r="D94" s="2330"/>
      <c r="E94" s="2327">
        <v>14.363</v>
      </c>
      <c r="F94" s="2330"/>
      <c r="G94" s="2333">
        <v>12.662000000000001</v>
      </c>
      <c r="H94" s="2330"/>
      <c r="I94" s="2338">
        <v>0</v>
      </c>
      <c r="J94" s="2330"/>
      <c r="K94" s="1702">
        <f t="shared" si="5"/>
        <v>-0.50600000000000001</v>
      </c>
      <c r="L94" s="1702"/>
      <c r="M94" s="2340"/>
      <c r="N94" s="2340"/>
    </row>
    <row r="95" spans="1:15">
      <c r="A95" s="1100" t="s">
        <v>376</v>
      </c>
      <c r="B95" s="2330"/>
      <c r="C95" s="1119">
        <f>ROUND(SUM(C88:C94),3)</f>
        <v>-125.923</v>
      </c>
      <c r="D95" s="1095"/>
      <c r="E95" s="1125">
        <f>ROUND(SUM(E88:E94),3)</f>
        <v>2878.2719999999999</v>
      </c>
      <c r="F95" s="1095"/>
      <c r="G95" s="1125">
        <f>ROUND(SUM(G88:G94),3)</f>
        <v>3412.462</v>
      </c>
      <c r="H95" s="1117"/>
      <c r="I95" s="1125">
        <f>ROUND(SUM(I88:I94),3)</f>
        <v>-183.685</v>
      </c>
      <c r="J95" s="1095"/>
      <c r="K95" s="1119">
        <f>ROUND(SUM(K88:K94),3)</f>
        <v>-843.798</v>
      </c>
      <c r="L95" s="1101"/>
      <c r="M95" s="2340"/>
      <c r="N95" s="2340"/>
    </row>
    <row r="96" spans="1:15" ht="12" customHeight="1">
      <c r="A96" s="1095"/>
      <c r="B96" s="2330"/>
      <c r="C96" s="2331"/>
      <c r="D96" s="2330"/>
      <c r="E96" s="2331"/>
      <c r="F96" s="2330"/>
      <c r="G96" s="2331"/>
      <c r="H96" s="2330"/>
      <c r="I96" s="2331"/>
      <c r="J96" s="2330"/>
      <c r="K96" s="2331"/>
      <c r="L96" s="2331"/>
      <c r="M96" s="2340"/>
      <c r="N96" s="2340"/>
    </row>
    <row r="97" spans="1:15">
      <c r="A97" s="1120" t="s">
        <v>377</v>
      </c>
      <c r="B97" s="2330"/>
      <c r="C97" s="1121">
        <f>C85+C95</f>
        <v>2362.866</v>
      </c>
      <c r="D97" s="1095"/>
      <c r="E97" s="1121">
        <f>E85+E95</f>
        <v>4442.6350000000002</v>
      </c>
      <c r="F97" s="1095"/>
      <c r="G97" s="1121">
        <f>G85+G95</f>
        <v>4937.4930000000004</v>
      </c>
      <c r="H97" s="1095"/>
      <c r="I97" s="1121">
        <f>I85+I95</f>
        <v>304.62099999999998</v>
      </c>
      <c r="J97" s="1095"/>
      <c r="K97" s="1121">
        <f>K85+K95</f>
        <v>2172.6289999999999</v>
      </c>
      <c r="L97" s="1101"/>
      <c r="M97" s="1122"/>
      <c r="N97" s="1122"/>
      <c r="O97" s="2340"/>
    </row>
    <row r="98" spans="1:15" ht="10.5" customHeight="1">
      <c r="A98" s="2352"/>
      <c r="B98" s="2330"/>
      <c r="C98" s="2331"/>
      <c r="D98" s="2330"/>
      <c r="E98" s="2344"/>
      <c r="F98" s="2334"/>
      <c r="G98" s="2344"/>
      <c r="H98" s="2334"/>
      <c r="I98" s="2344"/>
      <c r="J98" s="2334"/>
      <c r="K98" s="2344"/>
      <c r="L98" s="2344"/>
      <c r="M98" s="2340"/>
      <c r="N98" s="2340"/>
    </row>
    <row r="99" spans="1:15" ht="17.25">
      <c r="A99" s="1108" t="s">
        <v>233</v>
      </c>
      <c r="B99" s="2330"/>
      <c r="C99" s="2330"/>
      <c r="D99" s="2330"/>
      <c r="E99" s="1997"/>
      <c r="F99" s="1997"/>
      <c r="G99" s="1997"/>
      <c r="H99" s="1997"/>
      <c r="I99" s="1997"/>
      <c r="J99" s="1114"/>
      <c r="K99" s="1997"/>
      <c r="L99" s="2330"/>
      <c r="M99" s="2340"/>
      <c r="N99" s="2340"/>
    </row>
    <row r="100" spans="1:15">
      <c r="A100" s="2330" t="s">
        <v>378</v>
      </c>
      <c r="B100" s="2330"/>
      <c r="C100" s="2353">
        <v>0</v>
      </c>
      <c r="D100" s="2330"/>
      <c r="E100" s="2353">
        <v>0</v>
      </c>
      <c r="F100" s="2330"/>
      <c r="G100" s="2353">
        <v>0</v>
      </c>
      <c r="H100" s="2330"/>
      <c r="I100" s="2353">
        <v>0</v>
      </c>
      <c r="J100" s="2330"/>
      <c r="K100" s="2338">
        <f>ROUND(SUM(C100)+SUM(E100)+SUM(I100)-SUM(G100),3)</f>
        <v>0</v>
      </c>
      <c r="L100" s="2338"/>
      <c r="M100" s="2340"/>
      <c r="N100" s="2340"/>
    </row>
    <row r="101" spans="1:15">
      <c r="A101" s="2334" t="s">
        <v>379</v>
      </c>
      <c r="B101" s="2334"/>
      <c r="C101" s="2338">
        <v>33.072000000000003</v>
      </c>
      <c r="D101" s="2328"/>
      <c r="E101" s="2338">
        <v>35.067999999999998</v>
      </c>
      <c r="F101" s="2328"/>
      <c r="G101" s="2338">
        <v>0.43</v>
      </c>
      <c r="H101" s="2328"/>
      <c r="I101" s="2338">
        <v>52.878999999999998</v>
      </c>
      <c r="J101" s="2334"/>
      <c r="K101" s="2338">
        <f t="shared" ref="K101:K106" si="6">ROUND(SUM(C101)+SUM(E101)+SUM(I101)-SUM(G101),3)</f>
        <v>120.589</v>
      </c>
      <c r="L101" s="2345"/>
      <c r="M101" s="2340"/>
      <c r="N101" s="2340"/>
    </row>
    <row r="102" spans="1:15">
      <c r="A102" s="2330" t="s">
        <v>380</v>
      </c>
      <c r="B102" s="2330"/>
      <c r="C102" s="2338">
        <v>0</v>
      </c>
      <c r="D102" s="2332"/>
      <c r="E102" s="1702">
        <v>1554.1790000000001</v>
      </c>
      <c r="F102" s="2328"/>
      <c r="G102" s="1702">
        <v>171.929</v>
      </c>
      <c r="H102" s="2328"/>
      <c r="I102" s="1702">
        <v>-1051.288</v>
      </c>
      <c r="J102" s="2330"/>
      <c r="K102" s="2338">
        <f t="shared" si="6"/>
        <v>330.96199999999999</v>
      </c>
      <c r="L102" s="2345"/>
      <c r="M102" s="2340"/>
      <c r="N102" s="2340"/>
    </row>
    <row r="103" spans="1:15">
      <c r="A103" s="2330" t="s">
        <v>381</v>
      </c>
      <c r="B103" s="2330"/>
      <c r="C103" s="2338">
        <v>0</v>
      </c>
      <c r="D103" s="2332"/>
      <c r="E103" s="2338">
        <v>1.8959999999999999</v>
      </c>
      <c r="F103" s="2332"/>
      <c r="G103" s="2338">
        <v>2.0190000000000001</v>
      </c>
      <c r="H103" s="2332"/>
      <c r="I103" s="2338">
        <v>0.123</v>
      </c>
      <c r="J103" s="2330"/>
      <c r="K103" s="2338">
        <f t="shared" si="6"/>
        <v>0</v>
      </c>
      <c r="L103" s="2338"/>
      <c r="M103" s="2340"/>
      <c r="N103" s="2340"/>
    </row>
    <row r="104" spans="1:15">
      <c r="A104" s="2330" t="s">
        <v>382</v>
      </c>
      <c r="B104" s="2330"/>
      <c r="C104" s="1702">
        <v>32.037999999999997</v>
      </c>
      <c r="D104" s="2332"/>
      <c r="E104" s="2338">
        <v>9.4830000000000005</v>
      </c>
      <c r="F104" s="2332"/>
      <c r="G104" s="2338">
        <v>0</v>
      </c>
      <c r="H104" s="2332"/>
      <c r="I104" s="1702">
        <v>-9.9309999999999992</v>
      </c>
      <c r="J104" s="2330"/>
      <c r="K104" s="2338">
        <f t="shared" si="6"/>
        <v>31.59</v>
      </c>
      <c r="L104" s="2345"/>
      <c r="M104" s="2340"/>
      <c r="N104" s="2340"/>
    </row>
    <row r="105" spans="1:15">
      <c r="A105" s="2330" t="s">
        <v>383</v>
      </c>
      <c r="B105" s="2330"/>
      <c r="C105" s="2338">
        <v>0</v>
      </c>
      <c r="D105" s="2332"/>
      <c r="E105" s="2338">
        <v>73.289000000000001</v>
      </c>
      <c r="F105" s="2332"/>
      <c r="G105" s="2338">
        <v>0</v>
      </c>
      <c r="H105" s="2332"/>
      <c r="I105" s="1702">
        <v>-73.289000000000001</v>
      </c>
      <c r="J105" s="2330"/>
      <c r="K105" s="2338">
        <f t="shared" si="6"/>
        <v>0</v>
      </c>
      <c r="L105" s="2345"/>
      <c r="M105" s="2340"/>
      <c r="N105" s="2340"/>
    </row>
    <row r="106" spans="1:15">
      <c r="A106" s="2341" t="s">
        <v>384</v>
      </c>
      <c r="B106" s="2334"/>
      <c r="C106" s="2338">
        <v>0</v>
      </c>
      <c r="D106" s="2334"/>
      <c r="E106" s="1702">
        <v>215.84800000000001</v>
      </c>
      <c r="F106" s="2328"/>
      <c r="G106" s="2338">
        <v>0.2</v>
      </c>
      <c r="H106" s="2328"/>
      <c r="I106" s="1702">
        <v>-212.05699999999999</v>
      </c>
      <c r="J106" s="2334"/>
      <c r="K106" s="2338">
        <f t="shared" si="6"/>
        <v>3.5910000000000002</v>
      </c>
      <c r="L106" s="2345"/>
      <c r="M106" s="2340"/>
      <c r="N106" s="2340"/>
    </row>
    <row r="107" spans="1:15">
      <c r="A107" s="1123" t="s">
        <v>385</v>
      </c>
      <c r="B107" s="2354"/>
      <c r="C107" s="1119">
        <f>ROUND(SUM(C100:C106),3)</f>
        <v>65.11</v>
      </c>
      <c r="D107" s="1998"/>
      <c r="E107" s="1119">
        <f>ROUND(SUM(E100:E106),3)</f>
        <v>1889.7629999999999</v>
      </c>
      <c r="F107" s="1998"/>
      <c r="G107" s="1119">
        <f>ROUND(SUM(G100:G106),3)</f>
        <v>174.578</v>
      </c>
      <c r="H107" s="1998"/>
      <c r="I107" s="1999">
        <f>ROUND(SUM(I100:I106),3)</f>
        <v>-1293.5630000000001</v>
      </c>
      <c r="J107" s="1998"/>
      <c r="K107" s="1999">
        <f>ROUND(SUM(K100:K106),3)</f>
        <v>486.73200000000003</v>
      </c>
      <c r="L107" s="2000"/>
      <c r="M107" s="1122"/>
      <c r="N107" s="2340"/>
    </row>
    <row r="108" spans="1:15">
      <c r="A108" s="2330"/>
      <c r="B108" s="2330"/>
      <c r="C108" s="2331"/>
      <c r="D108" s="2330" t="s">
        <v>21</v>
      </c>
      <c r="E108" s="2331"/>
      <c r="F108" s="2330"/>
      <c r="G108" s="2331"/>
      <c r="H108" s="2330"/>
      <c r="I108" s="2331"/>
      <c r="J108" s="2330"/>
      <c r="K108" s="2331" t="s">
        <v>21</v>
      </c>
      <c r="L108" s="2331"/>
      <c r="M108" s="2340"/>
      <c r="N108" s="2340"/>
    </row>
    <row r="109" spans="1:15">
      <c r="A109" s="1095"/>
      <c r="B109" s="1096"/>
      <c r="C109" s="1096"/>
      <c r="D109" s="1096"/>
      <c r="E109" s="1096"/>
      <c r="F109" s="1096"/>
      <c r="G109" s="1096"/>
      <c r="H109" s="1096"/>
      <c r="I109" s="1096"/>
      <c r="J109" s="1096"/>
      <c r="K109" s="1096"/>
      <c r="L109" s="1096"/>
    </row>
    <row r="110" spans="1:15">
      <c r="A110" s="1124" t="s">
        <v>1713</v>
      </c>
      <c r="B110" s="2330"/>
      <c r="L110" s="2339"/>
      <c r="M110" s="2340"/>
      <c r="N110" s="2340"/>
    </row>
    <row r="111" spans="1:15" s="2356" customFormat="1">
      <c r="A111" s="2334" t="s">
        <v>386</v>
      </c>
      <c r="B111" s="2328"/>
      <c r="C111" s="2346">
        <v>0</v>
      </c>
      <c r="D111" s="2328"/>
      <c r="E111" s="2327">
        <v>69.698999999999998</v>
      </c>
      <c r="F111" s="2328"/>
      <c r="G111" s="2327">
        <v>84.334000000000003</v>
      </c>
      <c r="H111" s="2328"/>
      <c r="I111" s="2327">
        <v>14.635</v>
      </c>
      <c r="J111" s="2328"/>
      <c r="K111" s="2346">
        <f>ROUND(SUM(C111)+SUM(E111)-SUM(G111)+SUM(I111),3)</f>
        <v>0</v>
      </c>
      <c r="L111" s="2346"/>
      <c r="M111" s="2355"/>
      <c r="N111" s="2355"/>
    </row>
    <row r="112" spans="1:15" s="2356" customFormat="1">
      <c r="A112" s="2334" t="s">
        <v>387</v>
      </c>
      <c r="B112" s="2343"/>
      <c r="C112" s="2328">
        <v>-149.39500000000001</v>
      </c>
      <c r="D112" s="2334"/>
      <c r="E112" s="2327">
        <v>171.33</v>
      </c>
      <c r="F112" s="2328"/>
      <c r="G112" s="2327">
        <v>122.84</v>
      </c>
      <c r="H112" s="2328"/>
      <c r="I112" s="2327">
        <v>-77.647000000000006</v>
      </c>
      <c r="J112" s="2334" t="s">
        <v>21</v>
      </c>
      <c r="K112" s="2346">
        <f t="shared" ref="K112:K126" si="7">ROUND(SUM(C112)+SUM(E112)-SUM(G112)+SUM(I112),3)</f>
        <v>-178.55199999999999</v>
      </c>
      <c r="L112" s="1702"/>
      <c r="M112" s="2355"/>
      <c r="N112" s="2355"/>
    </row>
    <row r="113" spans="1:14" s="2356" customFormat="1">
      <c r="A113" s="2334" t="s">
        <v>388</v>
      </c>
      <c r="B113" s="2334"/>
      <c r="C113" s="2328">
        <v>111.41500000000001</v>
      </c>
      <c r="D113" s="2334"/>
      <c r="E113" s="2327">
        <v>1.2E-2</v>
      </c>
      <c r="F113" s="2328"/>
      <c r="G113" s="2327">
        <v>1.014</v>
      </c>
      <c r="H113" s="2328"/>
      <c r="I113" s="2346">
        <v>0.2</v>
      </c>
      <c r="J113" s="2334" t="s">
        <v>21</v>
      </c>
      <c r="K113" s="2346">
        <f t="shared" si="7"/>
        <v>110.613</v>
      </c>
      <c r="L113" s="1702"/>
      <c r="M113" s="2355"/>
      <c r="N113" s="2355"/>
    </row>
    <row r="114" spans="1:14" s="2356" customFormat="1">
      <c r="A114" s="2334" t="s">
        <v>389</v>
      </c>
      <c r="B114" s="2334"/>
      <c r="C114" s="2328">
        <v>4.9320000000000004</v>
      </c>
      <c r="D114" s="2334"/>
      <c r="E114" s="2346">
        <v>1E-3</v>
      </c>
      <c r="F114" s="2328"/>
      <c r="G114" s="2346">
        <v>1.7410000000000001</v>
      </c>
      <c r="H114" s="2328"/>
      <c r="I114" s="2346">
        <v>0</v>
      </c>
      <c r="J114" s="2334"/>
      <c r="K114" s="2346">
        <f t="shared" si="7"/>
        <v>3.1920000000000002</v>
      </c>
      <c r="L114" s="1702"/>
      <c r="M114" s="2355"/>
      <c r="N114" s="2355"/>
    </row>
    <row r="115" spans="1:14" s="2356" customFormat="1">
      <c r="A115" s="2334" t="s">
        <v>390</v>
      </c>
      <c r="B115" s="2334"/>
      <c r="C115" s="2328">
        <v>-72.792000000000002</v>
      </c>
      <c r="D115" s="2334"/>
      <c r="E115" s="2327">
        <v>0</v>
      </c>
      <c r="F115" s="2328"/>
      <c r="G115" s="2327">
        <v>8.2940000000000005</v>
      </c>
      <c r="H115" s="2328"/>
      <c r="I115" s="2346">
        <v>0</v>
      </c>
      <c r="J115" s="2334"/>
      <c r="K115" s="2346">
        <f t="shared" si="7"/>
        <v>-81.085999999999999</v>
      </c>
      <c r="L115" s="1702"/>
      <c r="M115" s="2355"/>
      <c r="N115" s="2355"/>
    </row>
    <row r="116" spans="1:14" s="2356" customFormat="1">
      <c r="A116" s="2334" t="s">
        <v>391</v>
      </c>
      <c r="B116" s="2334"/>
      <c r="C116" s="2328">
        <v>1.4E-2</v>
      </c>
      <c r="D116" s="2334"/>
      <c r="E116" s="2346">
        <v>0</v>
      </c>
      <c r="F116" s="2328"/>
      <c r="G116" s="2346">
        <v>0</v>
      </c>
      <c r="H116" s="2328"/>
      <c r="I116" s="2346">
        <v>0</v>
      </c>
      <c r="J116" s="2334"/>
      <c r="K116" s="2346">
        <f t="shared" si="7"/>
        <v>1.4E-2</v>
      </c>
      <c r="L116" s="1702"/>
      <c r="M116" s="2355"/>
      <c r="N116" s="2355"/>
    </row>
    <row r="117" spans="1:14" s="2356" customFormat="1">
      <c r="A117" s="2334" t="s">
        <v>392</v>
      </c>
      <c r="B117" s="2334"/>
      <c r="C117" s="2328">
        <v>16.594999999999999</v>
      </c>
      <c r="D117" s="2334">
        <v>4</v>
      </c>
      <c r="E117" s="2327">
        <v>-0.46500000000000002</v>
      </c>
      <c r="F117" s="2328"/>
      <c r="G117" s="2327">
        <v>1.5369999999999999</v>
      </c>
      <c r="H117" s="2328"/>
      <c r="I117" s="2346">
        <v>0</v>
      </c>
      <c r="J117" s="2334"/>
      <c r="K117" s="2346">
        <f t="shared" si="7"/>
        <v>14.593</v>
      </c>
      <c r="L117" s="1702"/>
      <c r="M117" s="2355"/>
      <c r="N117" s="2355"/>
    </row>
    <row r="118" spans="1:14" s="2356" customFormat="1">
      <c r="A118" s="2334" t="s">
        <v>393</v>
      </c>
      <c r="B118" s="2334"/>
      <c r="C118" s="2346">
        <v>0</v>
      </c>
      <c r="D118" s="2334"/>
      <c r="E118" s="2346">
        <v>0</v>
      </c>
      <c r="F118" s="2328"/>
      <c r="G118" s="2346">
        <v>0</v>
      </c>
      <c r="H118" s="2328"/>
      <c r="I118" s="2346">
        <v>0</v>
      </c>
      <c r="J118" s="2334"/>
      <c r="K118" s="2346">
        <f t="shared" si="7"/>
        <v>0</v>
      </c>
      <c r="L118" s="1702"/>
      <c r="M118" s="2355"/>
      <c r="N118" s="2355"/>
    </row>
    <row r="119" spans="1:14" s="2356" customFormat="1">
      <c r="A119" s="2334" t="s">
        <v>394</v>
      </c>
      <c r="B119" s="2334"/>
      <c r="C119" s="2328">
        <v>0.16400000000000001</v>
      </c>
      <c r="D119" s="2334"/>
      <c r="E119" s="2346">
        <v>0</v>
      </c>
      <c r="F119" s="2328"/>
      <c r="G119" s="2346">
        <v>0</v>
      </c>
      <c r="H119" s="2328"/>
      <c r="I119" s="2346">
        <v>0</v>
      </c>
      <c r="J119" s="2334"/>
      <c r="K119" s="2346">
        <f t="shared" si="7"/>
        <v>0.16400000000000001</v>
      </c>
      <c r="L119" s="1702"/>
      <c r="M119" s="2355"/>
      <c r="N119" s="2355"/>
    </row>
    <row r="120" spans="1:14" s="2356" customFormat="1">
      <c r="A120" s="2334" t="s">
        <v>1781</v>
      </c>
      <c r="B120" s="2334"/>
      <c r="C120" s="2346">
        <v>0</v>
      </c>
      <c r="D120" s="2334"/>
      <c r="E120" s="2346">
        <v>0</v>
      </c>
      <c r="F120" s="2328"/>
      <c r="G120" s="2346">
        <v>0</v>
      </c>
      <c r="H120" s="2328"/>
      <c r="I120" s="2346">
        <v>0</v>
      </c>
      <c r="J120" s="2334"/>
      <c r="K120" s="2346">
        <f t="shared" si="7"/>
        <v>0</v>
      </c>
      <c r="L120" s="1702"/>
      <c r="M120" s="2355"/>
      <c r="N120" s="2355"/>
    </row>
    <row r="121" spans="1:14" s="2356" customFormat="1">
      <c r="A121" s="2334" t="s">
        <v>395</v>
      </c>
      <c r="B121" s="2334"/>
      <c r="C121" s="2328">
        <v>0.74299999999999999</v>
      </c>
      <c r="D121" s="2334"/>
      <c r="E121" s="2346">
        <v>0</v>
      </c>
      <c r="F121" s="2328"/>
      <c r="G121" s="2346">
        <v>0</v>
      </c>
      <c r="H121" s="2328"/>
      <c r="I121" s="2346">
        <v>0</v>
      </c>
      <c r="J121" s="2334"/>
      <c r="K121" s="2346">
        <f t="shared" si="7"/>
        <v>0.74299999999999999</v>
      </c>
      <c r="L121" s="1702"/>
      <c r="M121" s="2355"/>
      <c r="N121" s="2355"/>
    </row>
    <row r="122" spans="1:14" s="2356" customFormat="1">
      <c r="A122" s="2334" t="s">
        <v>396</v>
      </c>
      <c r="B122" s="2334"/>
      <c r="C122" s="2346">
        <v>3.391</v>
      </c>
      <c r="D122" s="2334"/>
      <c r="E122" s="2346">
        <v>0</v>
      </c>
      <c r="F122" s="2328"/>
      <c r="G122" s="2346">
        <v>0</v>
      </c>
      <c r="H122" s="2328"/>
      <c r="I122" s="2346">
        <v>-0.03</v>
      </c>
      <c r="J122" s="2334"/>
      <c r="K122" s="2346">
        <f t="shared" si="7"/>
        <v>3.3610000000000002</v>
      </c>
      <c r="L122" s="1702"/>
      <c r="M122" s="2355"/>
      <c r="N122" s="2355"/>
    </row>
    <row r="123" spans="1:14" s="2356" customFormat="1">
      <c r="A123" s="2334" t="s">
        <v>397</v>
      </c>
      <c r="B123" s="2334"/>
      <c r="C123" s="2328">
        <v>1.8160000000000001</v>
      </c>
      <c r="D123" s="2334"/>
      <c r="E123" s="2346">
        <v>0</v>
      </c>
      <c r="F123" s="2328"/>
      <c r="G123" s="2346">
        <v>0</v>
      </c>
      <c r="H123" s="2328"/>
      <c r="I123" s="2346">
        <v>0</v>
      </c>
      <c r="J123" s="2334"/>
      <c r="K123" s="2346">
        <f t="shared" si="7"/>
        <v>1.8160000000000001</v>
      </c>
      <c r="L123" s="1702"/>
      <c r="M123" s="2355"/>
      <c r="N123" s="2355"/>
    </row>
    <row r="124" spans="1:14" s="2356" customFormat="1">
      <c r="A124" s="2334" t="s">
        <v>398</v>
      </c>
      <c r="B124" s="2334"/>
      <c r="C124" s="2328">
        <v>47.856000000000002</v>
      </c>
      <c r="D124" s="2334"/>
      <c r="E124" s="2346">
        <v>0</v>
      </c>
      <c r="F124" s="2328"/>
      <c r="G124" s="2346">
        <v>0</v>
      </c>
      <c r="H124" s="2328"/>
      <c r="I124" s="2327">
        <v>-2.6429999999999998</v>
      </c>
      <c r="J124" s="2334"/>
      <c r="K124" s="2346">
        <f t="shared" si="7"/>
        <v>45.213000000000001</v>
      </c>
      <c r="L124" s="1702"/>
      <c r="M124" s="2355"/>
      <c r="N124" s="2355"/>
    </row>
    <row r="125" spans="1:14" s="2356" customFormat="1">
      <c r="A125" s="2334" t="s">
        <v>399</v>
      </c>
      <c r="B125" s="2334"/>
      <c r="C125" s="2346">
        <v>4.2569999999999997</v>
      </c>
      <c r="D125" s="2334"/>
      <c r="E125" s="2346">
        <v>0</v>
      </c>
      <c r="F125" s="2328"/>
      <c r="G125" s="2346">
        <v>0</v>
      </c>
      <c r="H125" s="2328"/>
      <c r="I125" s="2346">
        <v>0</v>
      </c>
      <c r="J125" s="2334"/>
      <c r="K125" s="2346">
        <f t="shared" si="7"/>
        <v>4.2569999999999997</v>
      </c>
      <c r="L125" s="1702"/>
      <c r="M125" s="2355"/>
      <c r="N125" s="2355"/>
    </row>
    <row r="126" spans="1:14" s="2356" customFormat="1">
      <c r="A126" s="2334" t="s">
        <v>400</v>
      </c>
      <c r="B126" s="2334"/>
      <c r="C126" s="2346">
        <v>14.227</v>
      </c>
      <c r="D126" s="2334"/>
      <c r="E126" s="2346">
        <v>0</v>
      </c>
      <c r="F126" s="2328"/>
      <c r="G126" s="2346">
        <v>0</v>
      </c>
      <c r="H126" s="2328"/>
      <c r="I126" s="2346">
        <v>-2.0070000000000001</v>
      </c>
      <c r="J126" s="2334"/>
      <c r="K126" s="2346">
        <f t="shared" si="7"/>
        <v>12.22</v>
      </c>
      <c r="L126" s="1702"/>
      <c r="M126" s="2355"/>
      <c r="N126" s="2355"/>
    </row>
    <row r="127" spans="1:14" s="2356" customFormat="1">
      <c r="A127" s="2334" t="s">
        <v>401</v>
      </c>
      <c r="B127" s="2334"/>
      <c r="C127" s="2328"/>
      <c r="D127" s="2334"/>
      <c r="E127" s="2346"/>
      <c r="F127" s="2328"/>
      <c r="G127" s="2346"/>
      <c r="H127" s="2328"/>
      <c r="I127" s="2346"/>
      <c r="J127" s="2334"/>
      <c r="K127" s="1702"/>
      <c r="L127" s="1702"/>
      <c r="M127" s="2355"/>
      <c r="N127" s="2355"/>
    </row>
    <row r="128" spans="1:14" s="2356" customFormat="1">
      <c r="A128" s="2334" t="s">
        <v>402</v>
      </c>
      <c r="B128" s="2334"/>
      <c r="C128" s="2328">
        <v>2.8370000000000002</v>
      </c>
      <c r="D128" s="2334"/>
      <c r="E128" s="2346">
        <v>0</v>
      </c>
      <c r="F128" s="2328"/>
      <c r="G128" s="2346">
        <v>0</v>
      </c>
      <c r="H128" s="2328"/>
      <c r="I128" s="2346">
        <v>0</v>
      </c>
      <c r="J128" s="2334"/>
      <c r="K128" s="1702">
        <f>ROUND(SUM(C128)+SUM(E128)-SUM(G128)+SUM(I128),3)</f>
        <v>2.8370000000000002</v>
      </c>
      <c r="L128" s="1702"/>
      <c r="M128" s="2355"/>
      <c r="N128" s="2355"/>
    </row>
    <row r="129" spans="1:14" s="2356" customFormat="1">
      <c r="A129" s="2334" t="s">
        <v>403</v>
      </c>
      <c r="B129" s="2334"/>
      <c r="C129" s="2346">
        <v>3.798</v>
      </c>
      <c r="D129" s="2334"/>
      <c r="E129" s="2346">
        <v>0</v>
      </c>
      <c r="F129" s="2328"/>
      <c r="G129" s="2346">
        <v>0</v>
      </c>
      <c r="H129" s="2328"/>
      <c r="I129" s="2346">
        <v>-0.92</v>
      </c>
      <c r="J129" s="2334"/>
      <c r="K129" s="1702">
        <f t="shared" ref="K129:K147" si="8">ROUND(SUM(C129)+SUM(E129)-SUM(G129)+SUM(I129),3)</f>
        <v>2.8780000000000001</v>
      </c>
      <c r="L129" s="1702"/>
      <c r="M129" s="2355"/>
      <c r="N129" s="2355"/>
    </row>
    <row r="130" spans="1:14" s="2356" customFormat="1">
      <c r="A130" s="2334" t="s">
        <v>404</v>
      </c>
      <c r="B130" s="2334"/>
      <c r="C130" s="2346">
        <v>0</v>
      </c>
      <c r="D130" s="2334"/>
      <c r="E130" s="2346">
        <v>0</v>
      </c>
      <c r="F130" s="2328"/>
      <c r="G130" s="2346">
        <v>0</v>
      </c>
      <c r="H130" s="2328"/>
      <c r="I130" s="2346">
        <v>0</v>
      </c>
      <c r="J130" s="2334"/>
      <c r="K130" s="1702">
        <f t="shared" si="8"/>
        <v>0</v>
      </c>
      <c r="L130" s="1702"/>
      <c r="M130" s="2355"/>
      <c r="N130" s="2355"/>
    </row>
    <row r="131" spans="1:14" s="2356" customFormat="1">
      <c r="A131" s="2334" t="s">
        <v>405</v>
      </c>
      <c r="B131" s="2334"/>
      <c r="C131" s="2346">
        <v>0</v>
      </c>
      <c r="D131" s="2334"/>
      <c r="E131" s="2346">
        <v>0</v>
      </c>
      <c r="F131" s="2328"/>
      <c r="G131" s="2346">
        <v>0</v>
      </c>
      <c r="H131" s="2328"/>
      <c r="I131" s="2346">
        <v>0</v>
      </c>
      <c r="J131" s="2334"/>
      <c r="K131" s="1702">
        <f t="shared" si="8"/>
        <v>0</v>
      </c>
      <c r="L131" s="1702"/>
      <c r="M131" s="2355"/>
      <c r="N131" s="2355"/>
    </row>
    <row r="132" spans="1:14" s="2356" customFormat="1">
      <c r="A132" s="2334" t="s">
        <v>406</v>
      </c>
      <c r="B132" s="2334"/>
      <c r="C132" s="2346">
        <v>0</v>
      </c>
      <c r="D132" s="2334"/>
      <c r="E132" s="2346">
        <v>0</v>
      </c>
      <c r="F132" s="2328"/>
      <c r="G132" s="2346">
        <v>0</v>
      </c>
      <c r="H132" s="2328"/>
      <c r="I132" s="2346">
        <v>0</v>
      </c>
      <c r="J132" s="2334"/>
      <c r="K132" s="1702">
        <f t="shared" si="8"/>
        <v>0</v>
      </c>
      <c r="L132" s="1702"/>
      <c r="M132" s="2355"/>
      <c r="N132" s="2355"/>
    </row>
    <row r="133" spans="1:14" s="2356" customFormat="1">
      <c r="A133" s="2334" t="s">
        <v>407</v>
      </c>
      <c r="B133" s="2334"/>
      <c r="C133" s="2328">
        <v>-184.381</v>
      </c>
      <c r="D133" s="2334"/>
      <c r="E133" s="2327">
        <v>111.66500000000001</v>
      </c>
      <c r="F133" s="2328"/>
      <c r="G133" s="2327">
        <v>117.369</v>
      </c>
      <c r="H133" s="2328"/>
      <c r="I133" s="2346">
        <v>0</v>
      </c>
      <c r="J133" s="2334"/>
      <c r="K133" s="1702">
        <f t="shared" si="8"/>
        <v>-190.08500000000001</v>
      </c>
      <c r="L133" s="1702"/>
      <c r="M133" s="2355"/>
      <c r="N133" s="2355"/>
    </row>
    <row r="134" spans="1:14" s="2356" customFormat="1">
      <c r="A134" s="2334" t="s">
        <v>408</v>
      </c>
      <c r="B134" s="2334"/>
      <c r="C134" s="2328">
        <v>0.89600000000000002</v>
      </c>
      <c r="D134" s="2334"/>
      <c r="E134" s="2346">
        <v>1E-3</v>
      </c>
      <c r="F134" s="2328"/>
      <c r="G134" s="2346">
        <v>0</v>
      </c>
      <c r="H134" s="2328"/>
      <c r="I134" s="2346">
        <v>0</v>
      </c>
      <c r="J134" s="2334"/>
      <c r="K134" s="1702">
        <f t="shared" si="8"/>
        <v>0.89700000000000002</v>
      </c>
      <c r="L134" s="1702"/>
      <c r="M134" s="2355"/>
      <c r="N134" s="2355"/>
    </row>
    <row r="135" spans="1:14" s="2356" customFormat="1">
      <c r="A135" s="2343" t="s">
        <v>409</v>
      </c>
      <c r="B135" s="2334"/>
      <c r="C135" s="2328">
        <v>-102.583</v>
      </c>
      <c r="D135" s="2334"/>
      <c r="E135" s="2327">
        <v>0.56100000000000005</v>
      </c>
      <c r="F135" s="2328"/>
      <c r="G135" s="2327">
        <v>4.3920000000000003</v>
      </c>
      <c r="H135" s="2328">
        <v>0.36199999999999999</v>
      </c>
      <c r="I135" s="2327">
        <v>-0.55400000000000005</v>
      </c>
      <c r="J135" s="2334"/>
      <c r="K135" s="1702">
        <f t="shared" si="8"/>
        <v>-106.968</v>
      </c>
      <c r="L135" s="1702"/>
      <c r="M135" s="2355"/>
      <c r="N135" s="2355"/>
    </row>
    <row r="136" spans="1:14" s="2356" customFormat="1">
      <c r="A136" s="2334" t="s">
        <v>410</v>
      </c>
      <c r="B136" s="2334"/>
      <c r="C136" s="2328">
        <v>0.505</v>
      </c>
      <c r="D136" s="2334"/>
      <c r="E136" s="2346">
        <v>0</v>
      </c>
      <c r="F136" s="2328"/>
      <c r="G136" s="2346">
        <v>0</v>
      </c>
      <c r="H136" s="2328"/>
      <c r="I136" s="2346">
        <v>0</v>
      </c>
      <c r="J136" s="2334"/>
      <c r="K136" s="1702">
        <f t="shared" si="8"/>
        <v>0.505</v>
      </c>
      <c r="L136" s="1702"/>
      <c r="M136" s="2355"/>
      <c r="N136" s="2355"/>
    </row>
    <row r="137" spans="1:14" s="2356" customFormat="1">
      <c r="A137" s="2334" t="s">
        <v>411</v>
      </c>
      <c r="B137" s="2334"/>
      <c r="C137" s="2328">
        <v>-7.423</v>
      </c>
      <c r="D137" s="2334"/>
      <c r="E137" s="2346">
        <v>0</v>
      </c>
      <c r="F137" s="2328"/>
      <c r="G137" s="2327">
        <v>0.63400000000000001</v>
      </c>
      <c r="H137" s="2328"/>
      <c r="I137" s="2346">
        <v>0</v>
      </c>
      <c r="J137" s="2334"/>
      <c r="K137" s="1702">
        <f t="shared" si="8"/>
        <v>-8.0570000000000004</v>
      </c>
      <c r="L137" s="1702"/>
      <c r="M137" s="2355"/>
      <c r="N137" s="2355"/>
    </row>
    <row r="138" spans="1:14" s="2356" customFormat="1">
      <c r="A138" s="2334" t="s">
        <v>412</v>
      </c>
      <c r="B138" s="2334"/>
      <c r="C138" s="2346">
        <v>-13.15</v>
      </c>
      <c r="D138" s="2334"/>
      <c r="E138" s="2346">
        <v>0</v>
      </c>
      <c r="F138" s="2328"/>
      <c r="G138" s="2346">
        <v>0</v>
      </c>
      <c r="H138" s="2328"/>
      <c r="I138" s="2346">
        <v>0</v>
      </c>
      <c r="J138" s="2334"/>
      <c r="K138" s="1702">
        <f t="shared" si="8"/>
        <v>-13.15</v>
      </c>
      <c r="L138" s="1702"/>
      <c r="M138" s="2355"/>
      <c r="N138" s="2355"/>
    </row>
    <row r="139" spans="1:14" s="2356" customFormat="1">
      <c r="A139" s="2334" t="s">
        <v>413</v>
      </c>
      <c r="B139" s="2334"/>
      <c r="C139" s="2328">
        <v>-106.98399999999999</v>
      </c>
      <c r="D139" s="2334"/>
      <c r="E139" s="2346">
        <v>0</v>
      </c>
      <c r="F139" s="2328"/>
      <c r="G139" s="2346">
        <v>0</v>
      </c>
      <c r="H139" s="2328"/>
      <c r="I139" s="2346">
        <v>0</v>
      </c>
      <c r="J139" s="2334"/>
      <c r="K139" s="1702">
        <f t="shared" si="8"/>
        <v>-106.98399999999999</v>
      </c>
      <c r="L139" s="1702"/>
      <c r="M139" s="2355"/>
      <c r="N139" s="2355"/>
    </row>
    <row r="140" spans="1:14" s="2356" customFormat="1">
      <c r="A140" s="2334" t="s">
        <v>414</v>
      </c>
      <c r="B140" s="2334"/>
      <c r="C140" s="2346">
        <v>15.833</v>
      </c>
      <c r="D140" s="2334"/>
      <c r="E140" s="2346">
        <v>2E-3</v>
      </c>
      <c r="F140" s="2328"/>
      <c r="G140" s="2327">
        <v>7.3999999999999996E-2</v>
      </c>
      <c r="H140" s="2328"/>
      <c r="I140" s="2346">
        <v>0</v>
      </c>
      <c r="J140" s="2334"/>
      <c r="K140" s="1702">
        <f t="shared" si="8"/>
        <v>15.760999999999999</v>
      </c>
      <c r="L140" s="1702"/>
      <c r="M140" s="2355"/>
      <c r="N140" s="2355"/>
    </row>
    <row r="141" spans="1:14" s="2356" customFormat="1">
      <c r="A141" s="2334" t="s">
        <v>1790</v>
      </c>
      <c r="B141" s="2334"/>
      <c r="C141" s="2328">
        <v>-12.348000000000001</v>
      </c>
      <c r="D141" s="2334"/>
      <c r="E141" s="2346">
        <v>0</v>
      </c>
      <c r="F141" s="2328"/>
      <c r="G141" s="2327">
        <v>-3.0000000000000001E-3</v>
      </c>
      <c r="H141" s="2328"/>
      <c r="I141" s="2346">
        <v>0</v>
      </c>
      <c r="J141" s="2334"/>
      <c r="K141" s="1702">
        <f t="shared" si="8"/>
        <v>-12.345000000000001</v>
      </c>
      <c r="L141" s="1702"/>
      <c r="M141" s="2355"/>
      <c r="N141" s="2355"/>
    </row>
    <row r="142" spans="1:14" s="2356" customFormat="1">
      <c r="A142" s="2334" t="s">
        <v>415</v>
      </c>
      <c r="B142" s="2334"/>
      <c r="C142" s="2328">
        <v>32.886000000000003</v>
      </c>
      <c r="D142" s="2334"/>
      <c r="E142" s="2327">
        <v>0.434</v>
      </c>
      <c r="F142" s="2328"/>
      <c r="G142" s="2327">
        <v>0.48099999999999998</v>
      </c>
      <c r="H142" s="2328"/>
      <c r="I142" s="2346">
        <v>0</v>
      </c>
      <c r="J142" s="2334"/>
      <c r="K142" s="1702">
        <f t="shared" si="8"/>
        <v>32.838999999999999</v>
      </c>
      <c r="L142" s="1702"/>
      <c r="M142" s="2355"/>
      <c r="N142" s="2355"/>
    </row>
    <row r="143" spans="1:14" s="2356" customFormat="1">
      <c r="A143" s="2334" t="s">
        <v>416</v>
      </c>
      <c r="B143" s="2334"/>
      <c r="C143" s="2328">
        <v>-2.3E-2</v>
      </c>
      <c r="D143" s="2334"/>
      <c r="E143" s="2346">
        <v>0</v>
      </c>
      <c r="F143" s="2328"/>
      <c r="G143" s="2346">
        <v>0</v>
      </c>
      <c r="H143" s="2328"/>
      <c r="I143" s="2346">
        <v>0</v>
      </c>
      <c r="J143" s="2334"/>
      <c r="K143" s="1702">
        <f t="shared" si="8"/>
        <v>-2.3E-2</v>
      </c>
      <c r="L143" s="1702"/>
      <c r="M143" s="2355"/>
      <c r="N143" s="2355"/>
    </row>
    <row r="144" spans="1:14" s="2356" customFormat="1">
      <c r="A144" s="2334" t="s">
        <v>417</v>
      </c>
      <c r="B144" s="2334"/>
      <c r="C144" s="2328">
        <v>-386.38600000000002</v>
      </c>
      <c r="D144" s="2334"/>
      <c r="E144" s="2327">
        <v>8.8999999999999996E-2</v>
      </c>
      <c r="F144" s="2328"/>
      <c r="G144" s="2327">
        <v>7.4989999999999997</v>
      </c>
      <c r="H144" s="2328"/>
      <c r="I144" s="2346">
        <v>0</v>
      </c>
      <c r="J144" s="2334"/>
      <c r="K144" s="1702">
        <f t="shared" si="8"/>
        <v>-393.79599999999999</v>
      </c>
      <c r="L144" s="1702"/>
      <c r="M144" s="2355"/>
      <c r="N144" s="2355"/>
    </row>
    <row r="145" spans="1:15" s="2356" customFormat="1">
      <c r="A145" s="2334" t="s">
        <v>418</v>
      </c>
      <c r="B145" s="2334"/>
      <c r="C145" s="2327">
        <v>-65.256</v>
      </c>
      <c r="D145" s="2334"/>
      <c r="E145" s="2346">
        <v>65</v>
      </c>
      <c r="F145" s="2328"/>
      <c r="G145" s="2327">
        <v>12.728</v>
      </c>
      <c r="H145" s="2328"/>
      <c r="I145" s="2346">
        <v>0</v>
      </c>
      <c r="J145" s="2334"/>
      <c r="K145" s="1702">
        <f t="shared" si="8"/>
        <v>-12.984</v>
      </c>
      <c r="L145" s="1702"/>
      <c r="M145" s="2355"/>
      <c r="N145" s="2355"/>
    </row>
    <row r="146" spans="1:15" s="2356" customFormat="1">
      <c r="A146" s="2334" t="s">
        <v>419</v>
      </c>
      <c r="B146" s="2334"/>
      <c r="C146" s="2328">
        <v>219.874</v>
      </c>
      <c r="D146" s="2334"/>
      <c r="E146" s="2327">
        <v>2.4E-2</v>
      </c>
      <c r="F146" s="2328"/>
      <c r="G146" s="2327">
        <v>1.3779999999999999</v>
      </c>
      <c r="H146" s="2328"/>
      <c r="I146" s="2346">
        <v>26.209</v>
      </c>
      <c r="J146" s="2334"/>
      <c r="K146" s="1702">
        <f t="shared" si="8"/>
        <v>244.72900000000001</v>
      </c>
      <c r="L146" s="1702"/>
      <c r="M146" s="2355"/>
      <c r="N146" s="2355"/>
    </row>
    <row r="147" spans="1:15" s="2356" customFormat="1">
      <c r="A147" s="2334" t="s">
        <v>420</v>
      </c>
      <c r="B147" s="2334"/>
      <c r="C147" s="2346">
        <v>-10</v>
      </c>
      <c r="D147" s="2334"/>
      <c r="E147" s="2346">
        <v>-1E-3</v>
      </c>
      <c r="F147" s="2328"/>
      <c r="G147" s="2346">
        <v>0</v>
      </c>
      <c r="H147" s="2328"/>
      <c r="I147" s="2346">
        <v>0</v>
      </c>
      <c r="J147" s="2334"/>
      <c r="K147" s="1702">
        <f t="shared" si="8"/>
        <v>-10.000999999999999</v>
      </c>
      <c r="L147" s="1702"/>
      <c r="M147" s="2355"/>
      <c r="N147" s="2355"/>
    </row>
    <row r="148" spans="1:15">
      <c r="A148" s="1117" t="s">
        <v>421</v>
      </c>
      <c r="B148" s="2334"/>
      <c r="C148" s="1125">
        <f>ROUND(SUM(C111:C147),3)</f>
        <v>-628.68200000000002</v>
      </c>
      <c r="D148" s="1117"/>
      <c r="E148" s="1125">
        <f>ROUND(SUM(E111:E147),3)</f>
        <v>418.35199999999998</v>
      </c>
      <c r="F148" s="1117"/>
      <c r="G148" s="1125">
        <f>ROUND(SUM(G111:G147),3)</f>
        <v>364.31200000000001</v>
      </c>
      <c r="H148" s="1117"/>
      <c r="I148" s="1125">
        <f>ROUND(SUM(I111:I147),3)</f>
        <v>-42.756999999999998</v>
      </c>
      <c r="J148" s="1117"/>
      <c r="K148" s="1125">
        <f>ROUND(SUM(K112:K147),3)</f>
        <v>-617.399</v>
      </c>
      <c r="L148" s="1126"/>
      <c r="M148" s="1122"/>
      <c r="N148" s="1122"/>
      <c r="O148" s="1118"/>
    </row>
    <row r="149" spans="1:15">
      <c r="A149" s="1117"/>
      <c r="B149" s="2334"/>
      <c r="C149" s="2344"/>
      <c r="D149" s="2334"/>
      <c r="E149" s="2357"/>
      <c r="F149" s="2358"/>
      <c r="G149" s="2357"/>
      <c r="H149" s="2358"/>
      <c r="I149" s="2357"/>
      <c r="J149" s="2334"/>
      <c r="K149" s="2344"/>
      <c r="L149" s="2344"/>
    </row>
    <row r="150" spans="1:15" ht="16.5" thickBot="1">
      <c r="A150" s="1117" t="s">
        <v>422</v>
      </c>
      <c r="B150" s="1127"/>
      <c r="C150" s="1128">
        <f>ROUND(SUM(C23+C97+C107+C148),3)</f>
        <v>4034.5059999999999</v>
      </c>
      <c r="D150" s="1127"/>
      <c r="E150" s="1128">
        <f>ROUND(SUM(E23+E97+E107+E148),3)</f>
        <v>11680.996999999999</v>
      </c>
      <c r="F150" s="1129"/>
      <c r="G150" s="1128">
        <f>ROUND(SUM(G23+G97+G107+G148),3)</f>
        <v>8079.2920000000004</v>
      </c>
      <c r="H150" s="1129"/>
      <c r="I150" s="1128">
        <f>ROUND(SUM(I23+I97+I107+I148),3)</f>
        <v>-61.576999999999998</v>
      </c>
      <c r="J150" s="1127"/>
      <c r="K150" s="1128">
        <f>ROUND(SUM(K23+K97+K107+K148),3)</f>
        <v>7574.634</v>
      </c>
      <c r="L150" s="1130"/>
    </row>
    <row r="151" spans="1:15" ht="16.5" thickTop="1">
      <c r="A151" s="2334"/>
      <c r="B151" s="2334"/>
      <c r="C151" s="2344" t="s">
        <v>21</v>
      </c>
      <c r="D151" s="2334"/>
      <c r="E151" s="2344"/>
      <c r="F151" s="2334"/>
      <c r="G151" s="2344"/>
      <c r="H151" s="2334"/>
      <c r="I151" s="2344"/>
      <c r="J151" s="2334"/>
      <c r="K151" s="2344" t="s">
        <v>21</v>
      </c>
      <c r="L151" s="2344"/>
    </row>
    <row r="152" spans="1:15">
      <c r="A152" s="2334"/>
      <c r="B152" s="2334"/>
      <c r="C152" s="2334"/>
      <c r="D152" s="2334"/>
      <c r="E152" s="2334"/>
      <c r="F152" s="2334"/>
      <c r="G152" s="2334"/>
      <c r="H152" s="2334"/>
      <c r="I152" s="2334"/>
      <c r="J152" s="2334"/>
      <c r="K152" s="2334"/>
      <c r="L152" s="2334"/>
    </row>
    <row r="153" spans="1:15">
      <c r="A153" s="1116"/>
      <c r="B153" s="2334"/>
      <c r="C153" s="2334"/>
      <c r="D153" s="2334"/>
      <c r="E153" s="2334"/>
      <c r="F153" s="2334"/>
      <c r="G153" s="2334"/>
      <c r="H153" s="2334"/>
      <c r="I153" s="2358"/>
      <c r="J153" s="2334"/>
      <c r="K153" s="2334" t="s">
        <v>21</v>
      </c>
      <c r="L153" s="2334"/>
    </row>
    <row r="154" spans="1:15">
      <c r="A154" s="2334" t="s">
        <v>21</v>
      </c>
      <c r="B154" s="2334"/>
      <c r="C154" s="2334"/>
      <c r="D154" s="2334"/>
      <c r="E154" s="2334"/>
      <c r="F154" s="2334"/>
      <c r="G154" s="2334"/>
      <c r="H154" s="2334"/>
      <c r="I154" s="2334"/>
      <c r="J154" s="2334"/>
      <c r="K154" s="2334"/>
      <c r="L154" s="2334"/>
    </row>
    <row r="155" spans="1:15">
      <c r="A155" s="2334"/>
      <c r="B155" s="2334"/>
      <c r="C155" s="2334"/>
      <c r="D155" s="2334"/>
      <c r="E155" s="2334"/>
      <c r="F155" s="2334"/>
      <c r="G155" s="2334"/>
      <c r="H155" s="2334"/>
      <c r="I155" s="2334"/>
      <c r="J155" s="2334"/>
      <c r="K155" s="2334"/>
      <c r="L155" s="2334"/>
    </row>
    <row r="156" spans="1:15">
      <c r="A156" s="2359"/>
      <c r="B156" s="2334"/>
      <c r="C156" s="2334"/>
      <c r="D156" s="2334"/>
      <c r="E156" s="2334"/>
      <c r="F156" s="2334"/>
      <c r="G156" s="2334"/>
      <c r="H156" s="2334"/>
      <c r="I156" s="2360"/>
      <c r="J156" s="2334"/>
      <c r="K156" s="2334" t="s">
        <v>21</v>
      </c>
      <c r="L156" s="2334"/>
    </row>
    <row r="157" spans="1:15">
      <c r="I157" s="1943"/>
    </row>
    <row r="158" spans="1:15">
      <c r="I158" s="1943"/>
    </row>
    <row r="159" spans="1:15">
      <c r="I159" s="1943"/>
    </row>
    <row r="160" spans="1:15">
      <c r="I160" s="1943"/>
    </row>
    <row r="161" spans="9:9">
      <c r="I161" s="1130"/>
    </row>
    <row r="162" spans="9:9">
      <c r="I162" s="1943"/>
    </row>
    <row r="163" spans="9:9">
      <c r="I163" s="1943"/>
    </row>
    <row r="164" spans="9:9">
      <c r="I164" s="1943"/>
    </row>
    <row r="165" spans="9:9">
      <c r="I165" s="1943"/>
    </row>
  </sheetData>
  <pageMargins left="0.5" right="0.25" top="0.32" bottom="0" header="0.27" footer="0.1"/>
  <pageSetup scale="63" firstPageNumber="28" fitToHeight="3" orientation="landscape" useFirstPageNumber="1" r:id="rId1"/>
  <headerFooter scaleWithDoc="0" alignWithMargins="0">
    <oddFooter>&amp;C&amp;8&amp;P</oddFooter>
    <firstFooter>&amp;C28</firstFooter>
  </headerFooter>
  <rowBreaks count="1" manualBreakCount="1">
    <brk id="108" max="11" man="1"/>
  </rowBreaks>
</worksheet>
</file>

<file path=xl/worksheets/sheet29.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87" zoomScaleSheetLayoutView="70" workbookViewId="0"/>
  </sheetViews>
  <sheetFormatPr defaultColWidth="9.6640625" defaultRowHeight="18"/>
  <cols>
    <col min="1" max="1" width="46.33203125" style="1172" customWidth="1"/>
    <col min="2" max="2" width="6.33203125" style="1172" customWidth="1"/>
    <col min="3" max="3" width="17.33203125" style="1172" customWidth="1"/>
    <col min="4" max="4" width="3.109375" style="1172" customWidth="1"/>
    <col min="5" max="5" width="17.33203125" style="1172" customWidth="1"/>
    <col min="6" max="6" width="3.5546875" style="1172" customWidth="1"/>
    <col min="7" max="7" width="18.21875" style="1172" customWidth="1"/>
    <col min="8" max="8" width="3.109375" style="1172" customWidth="1"/>
    <col min="9" max="9" width="17.33203125" style="1172" customWidth="1"/>
    <col min="10" max="10" width="3.44140625" style="1172" customWidth="1"/>
    <col min="11" max="11" width="17.33203125" style="1172" customWidth="1"/>
    <col min="12" max="12" width="15.5546875" style="1172" customWidth="1"/>
    <col min="13" max="16384" width="9.6640625" style="1172"/>
  </cols>
  <sheetData>
    <row r="1" spans="1:15">
      <c r="A1" s="1720" t="s">
        <v>1805</v>
      </c>
    </row>
    <row r="2" spans="1:15">
      <c r="A2" s="2791"/>
    </row>
    <row r="3" spans="1:15" s="1136" customFormat="1" ht="18" customHeight="1">
      <c r="A3" s="1131" t="s">
        <v>0</v>
      </c>
      <c r="B3" s="1132"/>
      <c r="C3" s="1132"/>
      <c r="D3" s="1132"/>
      <c r="E3" s="1133"/>
      <c r="F3" s="1133"/>
      <c r="G3" s="1134"/>
      <c r="H3" s="1134"/>
      <c r="I3" s="1131"/>
      <c r="J3" s="1131"/>
      <c r="K3" s="1135" t="s">
        <v>423</v>
      </c>
      <c r="L3" s="1134"/>
      <c r="M3" s="1134"/>
      <c r="N3" s="1134"/>
      <c r="O3" s="1134"/>
    </row>
    <row r="4" spans="1:15" s="1136" customFormat="1" ht="18" customHeight="1">
      <c r="A4" s="1131" t="s">
        <v>424</v>
      </c>
      <c r="B4" s="1132"/>
      <c r="C4" s="1132"/>
      <c r="D4" s="1132"/>
      <c r="E4" s="1133"/>
      <c r="F4" s="1133"/>
      <c r="G4" s="1134"/>
      <c r="H4" s="1134"/>
      <c r="I4" s="1131"/>
      <c r="J4" s="1131"/>
      <c r="K4" s="1131"/>
      <c r="L4" s="1134"/>
      <c r="M4" s="1134"/>
      <c r="N4" s="1134"/>
      <c r="O4" s="1134"/>
    </row>
    <row r="5" spans="1:15" s="1136" customFormat="1" ht="18" customHeight="1">
      <c r="A5" s="1137" t="s">
        <v>425</v>
      </c>
      <c r="B5" s="1132"/>
      <c r="C5" s="1132"/>
      <c r="D5" s="1132"/>
      <c r="E5" s="1133"/>
      <c r="F5" s="1133"/>
      <c r="G5" s="1134"/>
      <c r="H5" s="1134"/>
      <c r="I5" s="1131"/>
      <c r="J5" s="1131"/>
      <c r="K5" s="1131"/>
      <c r="L5" s="1134"/>
      <c r="M5" s="1134"/>
      <c r="N5" s="1134"/>
      <c r="O5" s="1134"/>
    </row>
    <row r="6" spans="1:15" s="1136" customFormat="1" ht="18" customHeight="1">
      <c r="A6" s="1137" t="s">
        <v>426</v>
      </c>
      <c r="B6" s="1132"/>
      <c r="C6" s="1132"/>
      <c r="D6" s="1132"/>
      <c r="E6" s="1133"/>
      <c r="F6" s="1133"/>
      <c r="G6" s="1134"/>
      <c r="H6" s="1134"/>
      <c r="I6" s="1131"/>
      <c r="J6" s="1131"/>
      <c r="K6" s="1131"/>
      <c r="L6" s="1134"/>
      <c r="M6" s="1134"/>
      <c r="N6" s="1134"/>
      <c r="O6" s="1134"/>
    </row>
    <row r="7" spans="1:15" s="1136" customFormat="1" ht="18" customHeight="1">
      <c r="A7" s="1986" t="s">
        <v>1562</v>
      </c>
      <c r="B7" s="1132"/>
      <c r="C7" s="1132"/>
      <c r="D7" s="1132"/>
      <c r="E7" s="1133"/>
      <c r="F7" s="1133"/>
      <c r="G7" s="1134"/>
      <c r="H7" s="1134"/>
      <c r="I7" s="1131"/>
      <c r="J7" s="1131"/>
      <c r="K7" s="1131"/>
      <c r="L7" s="1134"/>
      <c r="M7" s="1134"/>
      <c r="N7" s="1134"/>
      <c r="O7" s="1134"/>
    </row>
    <row r="8" spans="1:15" s="1136" customFormat="1" ht="18" customHeight="1">
      <c r="A8" s="1131" t="s">
        <v>1590</v>
      </c>
      <c r="B8" s="1132"/>
      <c r="C8" s="1132"/>
      <c r="D8" s="1132"/>
      <c r="E8" s="1133"/>
      <c r="F8" s="1133"/>
      <c r="G8" s="1134"/>
      <c r="H8" s="1134"/>
      <c r="I8" s="1131"/>
      <c r="J8" s="1131"/>
      <c r="K8" s="1131"/>
      <c r="L8" s="1134"/>
      <c r="M8" s="1134"/>
      <c r="N8" s="1134"/>
      <c r="O8" s="1134"/>
    </row>
    <row r="9" spans="1:15" s="1136" customFormat="1">
      <c r="A9" s="1131"/>
      <c r="B9" s="1131"/>
      <c r="C9" s="1134"/>
      <c r="D9" s="1131"/>
      <c r="E9" s="1134"/>
      <c r="F9" s="1134"/>
      <c r="G9" s="1134"/>
      <c r="H9" s="1134"/>
      <c r="I9" s="1134"/>
      <c r="J9" s="1134"/>
      <c r="K9" s="1134"/>
      <c r="L9" s="1134"/>
      <c r="M9" s="1134"/>
      <c r="N9" s="1134"/>
      <c r="O9" s="1134"/>
    </row>
    <row r="10" spans="1:15" s="1136" customFormat="1">
      <c r="A10" s="1131"/>
      <c r="B10" s="1131"/>
      <c r="C10" s="1131"/>
      <c r="D10" s="1131"/>
      <c r="E10" s="1131"/>
      <c r="F10" s="1131"/>
      <c r="G10" s="1131"/>
      <c r="H10" s="1131"/>
      <c r="I10" s="1131"/>
      <c r="J10" s="1131"/>
      <c r="K10" s="1131"/>
      <c r="L10" s="1134"/>
      <c r="M10" s="1134"/>
      <c r="N10" s="1134"/>
      <c r="O10" s="1134"/>
    </row>
    <row r="11" spans="1:15" s="1136" customFormat="1">
      <c r="A11" s="1131"/>
      <c r="B11" s="1131"/>
      <c r="C11" s="1138"/>
      <c r="D11" s="1131"/>
      <c r="E11" s="1131"/>
      <c r="F11" s="1131"/>
      <c r="G11" s="1131"/>
      <c r="H11" s="1131"/>
      <c r="I11" s="1138" t="s">
        <v>427</v>
      </c>
      <c r="J11" s="1131"/>
      <c r="K11" s="1138"/>
      <c r="L11" s="1134"/>
      <c r="M11" s="1134"/>
      <c r="N11" s="1134"/>
      <c r="O11" s="1134"/>
    </row>
    <row r="12" spans="1:15" s="1136" customFormat="1">
      <c r="A12" s="1131"/>
      <c r="B12" s="1131"/>
      <c r="C12" s="1138" t="s">
        <v>300</v>
      </c>
      <c r="D12" s="1131"/>
      <c r="E12" s="1131"/>
      <c r="F12" s="1131"/>
      <c r="G12" s="1131"/>
      <c r="H12" s="1131"/>
      <c r="I12" s="1138" t="s">
        <v>428</v>
      </c>
      <c r="J12" s="1131"/>
      <c r="K12" s="1138" t="s">
        <v>300</v>
      </c>
      <c r="L12" s="1134"/>
      <c r="M12" s="1134"/>
      <c r="N12" s="1134"/>
      <c r="O12" s="1134"/>
    </row>
    <row r="13" spans="1:15" s="1136" customFormat="1">
      <c r="A13" s="1139" t="s">
        <v>429</v>
      </c>
      <c r="B13" s="1131"/>
      <c r="C13" s="1140" t="s">
        <v>1563</v>
      </c>
      <c r="D13" s="1131"/>
      <c r="E13" s="1138" t="s">
        <v>302</v>
      </c>
      <c r="F13" s="1131"/>
      <c r="G13" s="1138" t="s">
        <v>303</v>
      </c>
      <c r="H13" s="1131"/>
      <c r="I13" s="1138" t="s">
        <v>304</v>
      </c>
      <c r="J13" s="1131"/>
      <c r="K13" s="1141" t="s">
        <v>1559</v>
      </c>
      <c r="L13" s="1134"/>
      <c r="M13" s="1134"/>
      <c r="N13" s="1134"/>
      <c r="O13" s="1134"/>
    </row>
    <row r="14" spans="1:15" s="1136" customFormat="1" ht="12" customHeight="1">
      <c r="A14" s="1134"/>
      <c r="B14" s="1134"/>
      <c r="C14" s="1142"/>
      <c r="D14" s="1134"/>
      <c r="E14" s="1143"/>
      <c r="F14" s="1134"/>
      <c r="G14" s="1143"/>
      <c r="H14" s="1134"/>
      <c r="I14" s="1143"/>
      <c r="J14" s="1134"/>
      <c r="K14" s="1143"/>
      <c r="L14" s="1134"/>
      <c r="M14" s="1134"/>
      <c r="N14" s="1134"/>
      <c r="O14" s="1134"/>
    </row>
    <row r="15" spans="1:15" s="1136" customFormat="1">
      <c r="A15" s="1144" t="s">
        <v>280</v>
      </c>
      <c r="B15" s="1134"/>
      <c r="C15" s="1134"/>
      <c r="D15" s="1134"/>
      <c r="E15" s="1145"/>
      <c r="F15" s="1134"/>
      <c r="G15" s="1134"/>
      <c r="H15" s="1134"/>
      <c r="I15" s="1134"/>
      <c r="J15" s="1134"/>
      <c r="K15" s="1146"/>
      <c r="L15" s="1134"/>
      <c r="M15" s="1134"/>
      <c r="N15" s="1134"/>
      <c r="O15" s="1134"/>
    </row>
    <row r="16" spans="1:15" s="1136" customFormat="1" ht="12" customHeight="1">
      <c r="A16" s="1134"/>
      <c r="B16" s="1134"/>
      <c r="C16" s="1134"/>
      <c r="D16" s="1134"/>
      <c r="E16" s="1145"/>
      <c r="F16" s="1134"/>
      <c r="G16" s="1134"/>
      <c r="H16" s="1134"/>
      <c r="I16" s="1134"/>
      <c r="J16" s="1134"/>
      <c r="K16" s="1146"/>
      <c r="L16" s="1134"/>
      <c r="M16" s="1134"/>
      <c r="N16" s="1134"/>
      <c r="O16" s="1134"/>
    </row>
    <row r="17" spans="1:15" s="1149" customFormat="1" ht="15.95" customHeight="1">
      <c r="A17" s="1146" t="s">
        <v>430</v>
      </c>
      <c r="B17" s="1147"/>
      <c r="C17" s="1148">
        <v>0.19600000000000001</v>
      </c>
      <c r="D17" s="1148"/>
      <c r="E17" s="1148">
        <v>5.0000000000000001E-3</v>
      </c>
      <c r="F17" s="1148"/>
      <c r="G17" s="1148">
        <v>0</v>
      </c>
      <c r="H17" s="1148"/>
      <c r="I17" s="1148">
        <v>0</v>
      </c>
      <c r="J17" s="1148"/>
      <c r="K17" s="1148">
        <f t="shared" ref="K17:K24" si="0">ROUND(SUM(C17,E17,I17) - SUM(G17),3)</f>
        <v>0.20100000000000001</v>
      </c>
      <c r="L17" s="1146"/>
      <c r="M17" s="1146"/>
      <c r="N17" s="1146"/>
      <c r="O17" s="1146"/>
    </row>
    <row r="18" spans="1:15" s="1149" customFormat="1" ht="15.75" customHeight="1">
      <c r="A18" s="1146" t="s">
        <v>431</v>
      </c>
      <c r="B18" s="1146"/>
      <c r="C18" s="1150">
        <v>1.8740000000000001</v>
      </c>
      <c r="D18" s="1151"/>
      <c r="E18" s="1150">
        <v>1.169</v>
      </c>
      <c r="F18" s="1150"/>
      <c r="G18" s="1150">
        <v>0.437</v>
      </c>
      <c r="H18" s="1151"/>
      <c r="I18" s="1150">
        <v>0</v>
      </c>
      <c r="J18" s="1151"/>
      <c r="K18" s="1150">
        <f t="shared" si="0"/>
        <v>2.6059999999999999</v>
      </c>
      <c r="L18" s="1146"/>
      <c r="M18" s="1146"/>
      <c r="N18" s="1146"/>
      <c r="O18" s="1146"/>
    </row>
    <row r="19" spans="1:15" s="1149" customFormat="1" ht="15.95" customHeight="1">
      <c r="A19" s="1146" t="s">
        <v>432</v>
      </c>
      <c r="B19" s="1146"/>
      <c r="C19" s="1150">
        <v>3.2930000000000001</v>
      </c>
      <c r="D19" s="1151"/>
      <c r="E19" s="1150">
        <v>2.7549999999999999</v>
      </c>
      <c r="F19" s="1150"/>
      <c r="G19" s="1150">
        <v>2.1080000000000001</v>
      </c>
      <c r="H19" s="1151"/>
      <c r="I19" s="1150">
        <v>0</v>
      </c>
      <c r="J19" s="1151"/>
      <c r="K19" s="1150">
        <f t="shared" si="0"/>
        <v>3.94</v>
      </c>
      <c r="L19" s="1146"/>
      <c r="M19" s="1146"/>
      <c r="N19" s="1146"/>
      <c r="O19" s="1146"/>
    </row>
    <row r="20" spans="1:15" s="1149" customFormat="1" ht="15.95" customHeight="1">
      <c r="A20" s="1146" t="s">
        <v>433</v>
      </c>
      <c r="B20" s="1146"/>
      <c r="C20" s="1150">
        <v>3.1309999999999998</v>
      </c>
      <c r="D20" s="1151"/>
      <c r="E20" s="1150">
        <v>0.20200000000000001</v>
      </c>
      <c r="F20" s="1150"/>
      <c r="G20" s="1150">
        <v>0.159</v>
      </c>
      <c r="H20" s="1151"/>
      <c r="I20" s="1150">
        <v>0</v>
      </c>
      <c r="J20" s="1151"/>
      <c r="K20" s="1150">
        <f t="shared" si="0"/>
        <v>3.1739999999999999</v>
      </c>
      <c r="L20" s="1146"/>
      <c r="M20" s="1146"/>
      <c r="N20" s="1146"/>
      <c r="O20" s="1146"/>
    </row>
    <row r="21" spans="1:15" s="1149" customFormat="1" ht="15.95" customHeight="1">
      <c r="A21" s="1146" t="s">
        <v>434</v>
      </c>
      <c r="B21" s="1146"/>
      <c r="C21" s="1150">
        <v>1.93</v>
      </c>
      <c r="D21" s="1151"/>
      <c r="E21" s="1152">
        <v>7.5999999999999998E-2</v>
      </c>
      <c r="F21" s="1150"/>
      <c r="G21" s="1150">
        <v>4.8000000000000001E-2</v>
      </c>
      <c r="H21" s="1151"/>
      <c r="I21" s="1150">
        <v>0</v>
      </c>
      <c r="J21" s="1151"/>
      <c r="K21" s="1150">
        <f t="shared" si="0"/>
        <v>1.958</v>
      </c>
      <c r="L21" s="1146"/>
      <c r="M21" s="1146"/>
      <c r="N21" s="1146"/>
      <c r="O21" s="1146"/>
    </row>
    <row r="22" spans="1:15" s="1149" customFormat="1" ht="15.95" customHeight="1">
      <c r="A22" s="1146" t="s">
        <v>435</v>
      </c>
      <c r="B22" s="1146"/>
      <c r="C22" s="1150">
        <v>1.194</v>
      </c>
      <c r="D22" s="1151"/>
      <c r="E22" s="1153">
        <v>1E-3</v>
      </c>
      <c r="F22" s="1150"/>
      <c r="G22" s="1151">
        <v>4.4999999999999998E-2</v>
      </c>
      <c r="H22" s="1151"/>
      <c r="I22" s="1150">
        <v>0</v>
      </c>
      <c r="J22" s="1151"/>
      <c r="K22" s="1150">
        <f t="shared" si="0"/>
        <v>1.1499999999999999</v>
      </c>
      <c r="L22" s="1146"/>
      <c r="M22" s="1146"/>
      <c r="N22" s="1146"/>
      <c r="O22" s="1146"/>
    </row>
    <row r="23" spans="1:15" s="1149" customFormat="1" ht="15.95" customHeight="1">
      <c r="A23" s="1146" t="s">
        <v>436</v>
      </c>
      <c r="B23" s="1146"/>
      <c r="C23" s="1150">
        <v>3.754</v>
      </c>
      <c r="D23" s="1151"/>
      <c r="E23" s="1150">
        <v>0.191</v>
      </c>
      <c r="F23" s="1150"/>
      <c r="G23" s="1150">
        <v>4.4999999999999998E-2</v>
      </c>
      <c r="H23" s="1151"/>
      <c r="I23" s="1150">
        <v>0</v>
      </c>
      <c r="J23" s="1151"/>
      <c r="K23" s="1150">
        <f t="shared" si="0"/>
        <v>3.9</v>
      </c>
      <c r="L23" s="1146"/>
      <c r="M23" s="1146"/>
      <c r="N23" s="1146"/>
      <c r="O23" s="1146"/>
    </row>
    <row r="24" spans="1:15" s="1149" customFormat="1" ht="15.95" customHeight="1">
      <c r="A24" s="1154" t="s">
        <v>437</v>
      </c>
      <c r="B24" s="1146"/>
      <c r="C24" s="1150">
        <v>47.119</v>
      </c>
      <c r="D24" s="1155"/>
      <c r="E24" s="1150">
        <v>254.416</v>
      </c>
      <c r="F24" s="1156"/>
      <c r="G24" s="1150">
        <v>231.15899999999999</v>
      </c>
      <c r="H24" s="1151"/>
      <c r="I24" s="1150">
        <v>0</v>
      </c>
      <c r="J24" s="1151"/>
      <c r="K24" s="1150">
        <f t="shared" si="0"/>
        <v>70.376000000000005</v>
      </c>
      <c r="L24" s="1146"/>
      <c r="M24" s="1146"/>
      <c r="N24" s="1146"/>
      <c r="O24" s="1146"/>
    </row>
    <row r="25" spans="1:15" s="1136" customFormat="1" ht="20.100000000000001" customHeight="1">
      <c r="A25" s="1131" t="s">
        <v>438</v>
      </c>
      <c r="B25" s="1134"/>
      <c r="C25" s="1157">
        <f>ROUND(SUM(C17:C24),3)</f>
        <v>62.491</v>
      </c>
      <c r="D25" s="1158"/>
      <c r="E25" s="1157">
        <f>ROUND(SUM(E17:E24),3)</f>
        <v>258.815</v>
      </c>
      <c r="F25" s="1158"/>
      <c r="G25" s="1157">
        <f>ROUND(SUM(G17:G24),3)</f>
        <v>234.001</v>
      </c>
      <c r="H25" s="1159"/>
      <c r="I25" s="1157">
        <f>ROUND(SUM(I17:I24),3)</f>
        <v>0</v>
      </c>
      <c r="J25" s="1159"/>
      <c r="K25" s="1157">
        <f>ROUND(SUM(K17:K24),3)</f>
        <v>87.305000000000007</v>
      </c>
      <c r="L25" s="1160"/>
      <c r="M25" s="1134"/>
      <c r="N25" s="1134"/>
      <c r="O25" s="1134"/>
    </row>
    <row r="26" spans="1:15" s="1136" customFormat="1" ht="15" customHeight="1">
      <c r="A26" s="1134"/>
      <c r="B26" s="1134"/>
      <c r="C26" s="2001"/>
      <c r="D26" s="1222"/>
      <c r="E26" s="2001"/>
      <c r="F26" s="1222"/>
      <c r="G26" s="2001"/>
      <c r="H26" s="1222"/>
      <c r="I26" s="2002"/>
      <c r="J26" s="1222"/>
      <c r="K26" s="2001"/>
      <c r="L26" s="1134"/>
      <c r="M26" s="1134"/>
      <c r="N26" s="1134"/>
      <c r="O26" s="1134"/>
    </row>
    <row r="27" spans="1:15" s="1136" customFormat="1" ht="15" customHeight="1">
      <c r="A27" s="1134"/>
      <c r="B27" s="1134"/>
      <c r="C27" s="1222"/>
      <c r="D27" s="2003" t="s">
        <v>299</v>
      </c>
      <c r="E27" s="1222"/>
      <c r="F27" s="1222"/>
      <c r="G27" s="1222"/>
      <c r="H27" s="1222"/>
      <c r="I27" s="1222"/>
      <c r="J27" s="1222"/>
      <c r="K27" s="1222"/>
      <c r="L27" s="1134"/>
      <c r="M27" s="1134"/>
      <c r="N27" s="1134"/>
      <c r="O27" s="1134"/>
    </row>
    <row r="28" spans="1:15" s="1136" customFormat="1" ht="15" customHeight="1">
      <c r="A28" s="1134"/>
      <c r="B28" s="1134"/>
      <c r="C28" s="1222"/>
      <c r="D28" s="1222"/>
      <c r="E28" s="1222"/>
      <c r="F28" s="1222"/>
      <c r="G28" s="1222"/>
      <c r="H28" s="1222"/>
      <c r="I28" s="1222"/>
      <c r="J28" s="1222"/>
      <c r="K28" s="1222"/>
      <c r="L28" s="1134"/>
      <c r="M28" s="1134"/>
      <c r="N28" s="1134"/>
      <c r="O28" s="1134"/>
    </row>
    <row r="29" spans="1:15" s="1136" customFormat="1" ht="15" customHeight="1">
      <c r="A29" s="1144" t="s">
        <v>286</v>
      </c>
      <c r="B29" s="1134"/>
      <c r="C29" s="1222"/>
      <c r="D29" s="1222"/>
      <c r="E29" s="1222"/>
      <c r="F29" s="1222"/>
      <c r="G29" s="1222"/>
      <c r="H29" s="1222"/>
      <c r="I29" s="1222"/>
      <c r="J29" s="1222"/>
      <c r="K29" s="1222"/>
      <c r="L29" s="1134"/>
      <c r="M29" s="1134"/>
      <c r="N29" s="1134"/>
      <c r="O29" s="1134"/>
    </row>
    <row r="30" spans="1:15" s="1136" customFormat="1" ht="15" customHeight="1">
      <c r="A30" s="1144"/>
      <c r="B30" s="1134"/>
      <c r="C30" s="1222"/>
      <c r="D30" s="1222"/>
      <c r="E30" s="1222"/>
      <c r="F30" s="1222"/>
      <c r="G30" s="1222"/>
      <c r="H30" s="1222"/>
      <c r="I30" s="1222"/>
      <c r="J30" s="1222"/>
      <c r="K30" s="1222"/>
      <c r="L30" s="1134"/>
      <c r="M30" s="1134"/>
      <c r="N30" s="1134"/>
      <c r="O30" s="1134"/>
    </row>
    <row r="31" spans="1:15" s="1136" customFormat="1" ht="15.95" customHeight="1">
      <c r="A31" s="1134" t="s">
        <v>1780</v>
      </c>
      <c r="B31" s="1134"/>
      <c r="C31" s="2004">
        <v>-64.173000000000002</v>
      </c>
      <c r="D31" s="1222"/>
      <c r="E31" s="2004">
        <v>14.151</v>
      </c>
      <c r="F31" s="2005"/>
      <c r="G31" s="2004">
        <v>18.48</v>
      </c>
      <c r="H31" s="1222"/>
      <c r="I31" s="1153">
        <v>0.16300000000000001</v>
      </c>
      <c r="J31" s="1222"/>
      <c r="K31" s="1150">
        <f t="shared" ref="K31:K38" si="1">ROUND(SUM(C31,E31,I31) - SUM(G31),3)</f>
        <v>-68.338999999999999</v>
      </c>
      <c r="L31" s="1134"/>
      <c r="M31" s="1134"/>
      <c r="N31" s="1134"/>
      <c r="O31" s="1134"/>
    </row>
    <row r="32" spans="1:15" s="1136" customFormat="1" ht="15.95" customHeight="1">
      <c r="A32" s="1134" t="s">
        <v>439</v>
      </c>
      <c r="B32" s="1134"/>
      <c r="C32" s="2004">
        <v>12.233000000000001</v>
      </c>
      <c r="D32" s="1222"/>
      <c r="E32" s="1150">
        <v>4.0579999999999998</v>
      </c>
      <c r="F32" s="1151"/>
      <c r="G32" s="1150">
        <v>14.821999999999999</v>
      </c>
      <c r="H32" s="1151"/>
      <c r="I32" s="1153">
        <v>3.45</v>
      </c>
      <c r="J32" s="1151"/>
      <c r="K32" s="1150">
        <f t="shared" si="1"/>
        <v>4.9189999999999996</v>
      </c>
      <c r="L32" s="1134"/>
      <c r="M32" s="1134"/>
      <c r="N32" s="1134"/>
      <c r="O32" s="1134"/>
    </row>
    <row r="33" spans="1:15" s="1136" customFormat="1" ht="15.95" customHeight="1">
      <c r="A33" s="1134" t="s">
        <v>440</v>
      </c>
      <c r="B33" s="1134"/>
      <c r="C33" s="2004">
        <v>0.317</v>
      </c>
      <c r="D33" s="1222"/>
      <c r="E33" s="1153">
        <v>3.7999999999999999E-2</v>
      </c>
      <c r="F33" s="1151"/>
      <c r="G33" s="1150">
        <v>0.02</v>
      </c>
      <c r="H33" s="1151"/>
      <c r="I33" s="1150">
        <v>0</v>
      </c>
      <c r="J33" s="1151"/>
      <c r="K33" s="1150">
        <f t="shared" si="1"/>
        <v>0.33500000000000002</v>
      </c>
      <c r="L33" s="1134"/>
      <c r="M33" s="1134"/>
      <c r="N33" s="1134"/>
      <c r="O33" s="1134"/>
    </row>
    <row r="34" spans="1:15" s="1136" customFormat="1" ht="15.95" customHeight="1">
      <c r="A34" s="1134" t="s">
        <v>441</v>
      </c>
      <c r="B34" s="1134"/>
      <c r="C34" s="2004">
        <v>7.0000000000000007E-2</v>
      </c>
      <c r="D34" s="1222"/>
      <c r="E34" s="1150">
        <v>2E-3</v>
      </c>
      <c r="F34" s="1151"/>
      <c r="G34" s="1164">
        <v>2E-3</v>
      </c>
      <c r="H34" s="1151"/>
      <c r="I34" s="1150">
        <v>0</v>
      </c>
      <c r="J34" s="1151"/>
      <c r="K34" s="1150">
        <f t="shared" si="1"/>
        <v>7.0000000000000007E-2</v>
      </c>
      <c r="L34" s="1134"/>
      <c r="M34" s="1134"/>
      <c r="N34" s="1134"/>
      <c r="O34" s="1134"/>
    </row>
    <row r="35" spans="1:15" s="1136" customFormat="1" ht="15.95" customHeight="1">
      <c r="A35" s="1134" t="s">
        <v>442</v>
      </c>
      <c r="B35" s="1134"/>
      <c r="C35" s="2004">
        <v>1.5029999999999999</v>
      </c>
      <c r="D35" s="1222"/>
      <c r="E35" s="1150">
        <v>0</v>
      </c>
      <c r="F35" s="1151"/>
      <c r="G35" s="1153">
        <v>4.4999999999999998E-2</v>
      </c>
      <c r="H35" s="1151"/>
      <c r="I35" s="1150">
        <v>0</v>
      </c>
      <c r="J35" s="1151"/>
      <c r="K35" s="1150">
        <f t="shared" si="1"/>
        <v>1.458</v>
      </c>
      <c r="L35" s="1134"/>
      <c r="M35" s="1134"/>
      <c r="N35" s="1134"/>
      <c r="O35" s="1134"/>
    </row>
    <row r="36" spans="1:15" s="1136" customFormat="1" ht="15.95" customHeight="1">
      <c r="A36" s="1134" t="s">
        <v>443</v>
      </c>
      <c r="B36" s="1134"/>
      <c r="C36" s="2004">
        <v>1.8580000000000001</v>
      </c>
      <c r="D36" s="1222"/>
      <c r="E36" s="1150">
        <v>0</v>
      </c>
      <c r="F36" s="1151"/>
      <c r="G36" s="1153">
        <v>0.76600000000000001</v>
      </c>
      <c r="H36" s="1151"/>
      <c r="I36" s="1150">
        <v>-2.8000000000000001E-2</v>
      </c>
      <c r="J36" s="1151"/>
      <c r="K36" s="1150">
        <f t="shared" si="1"/>
        <v>1.0640000000000001</v>
      </c>
      <c r="L36" s="1134"/>
      <c r="M36" s="1134"/>
      <c r="N36" s="1134"/>
      <c r="O36" s="1134"/>
    </row>
    <row r="37" spans="1:15" s="1136" customFormat="1" ht="15.95" customHeight="1">
      <c r="A37" s="1134" t="s">
        <v>444</v>
      </c>
      <c r="B37" s="1134"/>
      <c r="C37" s="2004">
        <v>-12.686999999999999</v>
      </c>
      <c r="D37" s="1222"/>
      <c r="E37" s="1150">
        <v>1.04</v>
      </c>
      <c r="F37" s="1151"/>
      <c r="G37" s="1150">
        <v>0.75</v>
      </c>
      <c r="H37" s="1151"/>
      <c r="I37" s="2006">
        <v>-0.01</v>
      </c>
      <c r="J37" s="1151"/>
      <c r="K37" s="1150">
        <f t="shared" si="1"/>
        <v>-12.407</v>
      </c>
      <c r="L37" s="1134"/>
      <c r="M37" s="1134"/>
      <c r="N37" s="1134"/>
      <c r="O37" s="1134"/>
    </row>
    <row r="38" spans="1:15" s="1136" customFormat="1" ht="15.95" customHeight="1">
      <c r="A38" s="1134" t="s">
        <v>445</v>
      </c>
      <c r="B38" s="1134"/>
      <c r="C38" s="2004">
        <v>-11.785</v>
      </c>
      <c r="D38" s="2002"/>
      <c r="E38" s="1150">
        <v>3.0059999999999998</v>
      </c>
      <c r="F38" s="1155"/>
      <c r="G38" s="1150">
        <v>4.3730000000000002</v>
      </c>
      <c r="H38" s="1151"/>
      <c r="I38" s="1153">
        <v>2E-3</v>
      </c>
      <c r="J38" s="1151"/>
      <c r="K38" s="1150">
        <f t="shared" si="1"/>
        <v>-13.15</v>
      </c>
      <c r="L38" s="1134"/>
      <c r="M38" s="1134"/>
      <c r="N38" s="1134"/>
      <c r="O38" s="1134"/>
    </row>
    <row r="39" spans="1:15" s="1136" customFormat="1" ht="20.100000000000001" customHeight="1">
      <c r="A39" s="1131" t="s">
        <v>446</v>
      </c>
      <c r="B39" s="1134"/>
      <c r="C39" s="1157">
        <f>ROUND(SUM(C31:C38),3)</f>
        <v>-72.664000000000001</v>
      </c>
      <c r="D39" s="2007"/>
      <c r="E39" s="1157">
        <f>ROUND(SUM(E31:E38),3)</f>
        <v>22.295000000000002</v>
      </c>
      <c r="F39" s="2007"/>
      <c r="G39" s="1157">
        <f>ROUND(SUM(G31:G38),3)</f>
        <v>39.258000000000003</v>
      </c>
      <c r="H39" s="2008"/>
      <c r="I39" s="1157">
        <f>ROUND(SUM(I31:I38),3)</f>
        <v>3.577</v>
      </c>
      <c r="J39" s="2008"/>
      <c r="K39" s="1157">
        <f>ROUND(SUM(K31:K38),3)</f>
        <v>-86.05</v>
      </c>
      <c r="L39" s="1165"/>
      <c r="M39" s="1134"/>
      <c r="N39" s="1134"/>
      <c r="O39" s="1134"/>
    </row>
    <row r="40" spans="1:15" s="1136" customFormat="1" ht="15" customHeight="1">
      <c r="A40" s="1131"/>
      <c r="B40" s="1134"/>
      <c r="C40" s="1166"/>
      <c r="D40" s="1162"/>
      <c r="E40" s="1161"/>
      <c r="F40" s="1162"/>
      <c r="G40" s="1161"/>
      <c r="H40" s="1162"/>
      <c r="I40" s="1163"/>
      <c r="J40" s="1162"/>
      <c r="K40" s="1161"/>
      <c r="L40" s="1134"/>
      <c r="M40" s="1134"/>
      <c r="N40" s="1134"/>
      <c r="O40" s="1134"/>
    </row>
    <row r="41" spans="1:15" s="1136" customFormat="1" ht="15" customHeight="1">
      <c r="A41" s="1131"/>
      <c r="B41" s="1134"/>
      <c r="C41" s="1163"/>
      <c r="D41" s="1162"/>
      <c r="E41" s="1162"/>
      <c r="F41" s="1162"/>
      <c r="G41" s="1162" t="s">
        <v>21</v>
      </c>
      <c r="H41" s="1162"/>
      <c r="I41" s="1167"/>
      <c r="J41" s="1162"/>
      <c r="K41" s="1162"/>
      <c r="L41" s="1134"/>
      <c r="M41" s="1134"/>
      <c r="N41" s="1134"/>
      <c r="O41" s="1134"/>
    </row>
    <row r="42" spans="1:15" s="1136" customFormat="1" ht="20.100000000000001" customHeight="1" thickBot="1">
      <c r="A42" s="1131" t="s">
        <v>82</v>
      </c>
      <c r="B42" s="1168"/>
      <c r="C42" s="2009">
        <f>ROUND(SUM(C39)+SUM(C25),3)</f>
        <v>-10.173</v>
      </c>
      <c r="D42" s="1226"/>
      <c r="E42" s="2009">
        <f>ROUND(SUM(E39)+SUM(E25),3)</f>
        <v>281.11</v>
      </c>
      <c r="F42" s="1226"/>
      <c r="G42" s="2009">
        <f>ROUND(SUM(G39)+SUM(G25),3)</f>
        <v>273.25900000000001</v>
      </c>
      <c r="H42" s="1226"/>
      <c r="I42" s="2009">
        <f>ROUND(SUM(I39)+SUM(I25),3)</f>
        <v>3.577</v>
      </c>
      <c r="J42" s="1226"/>
      <c r="K42" s="2009">
        <f>ROUND(SUM(K39)+SUM(K25),3)</f>
        <v>1.2549999999999999</v>
      </c>
      <c r="L42" s="1160"/>
      <c r="M42" s="1134"/>
      <c r="N42" s="1134"/>
      <c r="O42" s="1134"/>
    </row>
    <row r="43" spans="1:15" s="1136" customFormat="1" ht="18.75" thickTop="1">
      <c r="A43" s="1134"/>
      <c r="B43" s="1134"/>
      <c r="C43" s="1169"/>
      <c r="D43" s="1162"/>
      <c r="E43" s="1169"/>
      <c r="F43" s="1162"/>
      <c r="G43" s="1169"/>
      <c r="H43" s="1162"/>
      <c r="I43" s="1170"/>
      <c r="J43" s="1162"/>
      <c r="K43" s="1169"/>
      <c r="L43" s="1134"/>
      <c r="M43" s="1134"/>
      <c r="N43" s="1134"/>
      <c r="O43" s="1134"/>
    </row>
    <row r="44" spans="1:15" s="1136" customFormat="1">
      <c r="A44" s="1171"/>
      <c r="B44" s="1172"/>
      <c r="C44" s="1173"/>
      <c r="D44" s="1173"/>
      <c r="E44" s="1174"/>
      <c r="F44" s="1174"/>
      <c r="G44" s="1174"/>
      <c r="H44" s="1174"/>
      <c r="I44" s="1175"/>
      <c r="J44" s="1173"/>
      <c r="K44" s="1176"/>
      <c r="L44" s="1172"/>
      <c r="M44" s="1172"/>
      <c r="N44" s="1172"/>
      <c r="O44" s="1172"/>
    </row>
    <row r="45" spans="1:15" s="1136" customFormat="1">
      <c r="A45" s="1172"/>
      <c r="B45" s="1172"/>
      <c r="C45" s="1173"/>
      <c r="D45" s="1173"/>
      <c r="E45" s="1173"/>
      <c r="F45" s="1173"/>
      <c r="G45" s="1173"/>
      <c r="H45" s="1172"/>
      <c r="I45" s="1177"/>
      <c r="J45" s="1173"/>
      <c r="K45" s="1173"/>
      <c r="L45" s="1172"/>
      <c r="M45" s="1172"/>
      <c r="N45" s="1172"/>
      <c r="O45" s="1172"/>
    </row>
    <row r="46" spans="1:15" s="1136" customFormat="1">
      <c r="A46" s="1172"/>
      <c r="B46" s="1172"/>
      <c r="C46" s="1173"/>
      <c r="D46" s="1173"/>
      <c r="E46" s="1173"/>
      <c r="F46" s="1173"/>
      <c r="G46" s="1178"/>
      <c r="H46" s="1172"/>
      <c r="I46" s="1177"/>
      <c r="J46" s="1173"/>
      <c r="K46" s="1173"/>
      <c r="L46" s="1172"/>
      <c r="M46" s="1172"/>
      <c r="N46" s="1172"/>
      <c r="O46" s="1172"/>
    </row>
    <row r="47" spans="1:15" s="1136" customFormat="1">
      <c r="A47" s="1172"/>
      <c r="B47" s="1172"/>
      <c r="C47" s="1173"/>
      <c r="D47" s="1173"/>
      <c r="E47" s="1173"/>
      <c r="F47" s="1173"/>
      <c r="G47" s="1173"/>
      <c r="H47" s="1172"/>
      <c r="I47" s="1177"/>
      <c r="J47" s="1173"/>
      <c r="K47" s="1173"/>
      <c r="L47" s="1172"/>
      <c r="M47" s="1172"/>
      <c r="N47" s="1172"/>
      <c r="O47" s="1172"/>
    </row>
    <row r="48" spans="1:15" s="1136" customFormat="1">
      <c r="A48" s="1172"/>
      <c r="B48" s="1172"/>
      <c r="C48" s="1173"/>
      <c r="D48" s="1173"/>
      <c r="E48" s="1173"/>
      <c r="F48" s="1173"/>
      <c r="G48" s="1173"/>
      <c r="H48" s="1172"/>
      <c r="I48" s="1177"/>
      <c r="J48" s="1173"/>
      <c r="K48" s="1173"/>
      <c r="L48" s="1172"/>
      <c r="M48" s="1172"/>
      <c r="N48" s="1172"/>
      <c r="O48" s="1172"/>
    </row>
    <row r="49" spans="1:15" s="1136" customFormat="1">
      <c r="A49" s="1172"/>
      <c r="B49" s="1172"/>
      <c r="C49" s="1173"/>
      <c r="D49" s="1173"/>
      <c r="E49" s="1173"/>
      <c r="F49" s="1173"/>
      <c r="G49" s="1173"/>
      <c r="H49" s="1172"/>
      <c r="I49" s="1177"/>
      <c r="J49" s="1173"/>
      <c r="K49" s="1173"/>
      <c r="L49" s="1172"/>
      <c r="M49" s="1172"/>
      <c r="N49" s="1172"/>
      <c r="O49" s="1172"/>
    </row>
    <row r="50" spans="1:15" s="1136" customFormat="1">
      <c r="A50" s="1134"/>
      <c r="B50" s="1172"/>
      <c r="C50" s="1173"/>
      <c r="D50" s="1173"/>
      <c r="E50" s="1173"/>
      <c r="F50" s="1173"/>
      <c r="G50" s="1173"/>
      <c r="H50" s="1172"/>
      <c r="I50" s="1172"/>
      <c r="J50" s="1173"/>
      <c r="K50" s="1173"/>
      <c r="L50" s="1172"/>
      <c r="M50" s="1172"/>
      <c r="N50" s="1172"/>
      <c r="O50" s="1172"/>
    </row>
    <row r="51" spans="1:15" s="1136" customFormat="1">
      <c r="A51" s="1172"/>
      <c r="B51" s="1172"/>
      <c r="C51" s="1173"/>
      <c r="D51" s="1173"/>
      <c r="E51" s="1173"/>
      <c r="F51" s="1173"/>
      <c r="G51" s="1173"/>
      <c r="H51" s="1172"/>
      <c r="I51" s="1172"/>
      <c r="J51" s="1173"/>
      <c r="K51" s="1173"/>
      <c r="L51" s="1172"/>
      <c r="M51" s="1172"/>
      <c r="N51" s="1172"/>
      <c r="O51" s="1172"/>
    </row>
    <row r="52" spans="1:15" s="1136" customFormat="1">
      <c r="A52" s="1172"/>
      <c r="B52" s="1172"/>
      <c r="C52" s="1173"/>
      <c r="D52" s="1173"/>
      <c r="E52" s="1173"/>
      <c r="F52" s="1173"/>
      <c r="G52" s="1173"/>
      <c r="H52" s="1172"/>
      <c r="I52" s="1172"/>
      <c r="J52" s="1173"/>
      <c r="K52" s="1173"/>
      <c r="L52" s="1172"/>
      <c r="M52" s="1172"/>
      <c r="N52" s="1172"/>
      <c r="O52" s="1172"/>
    </row>
    <row r="53" spans="1:15" s="1136" customFormat="1">
      <c r="A53" s="1172"/>
      <c r="B53" s="1172"/>
      <c r="C53" s="1173"/>
      <c r="D53" s="1173"/>
      <c r="E53" s="1173"/>
      <c r="F53" s="1173"/>
      <c r="G53" s="1173"/>
      <c r="H53" s="1172"/>
      <c r="I53" s="1172"/>
      <c r="J53" s="1173"/>
      <c r="K53" s="1173"/>
      <c r="L53" s="1172"/>
      <c r="M53" s="1172"/>
      <c r="N53" s="1172"/>
      <c r="O53" s="1172"/>
    </row>
    <row r="54" spans="1:15" s="1136" customFormat="1">
      <c r="A54" s="1172"/>
      <c r="B54" s="1172"/>
      <c r="C54" s="1173"/>
      <c r="D54" s="1173"/>
      <c r="E54" s="1173"/>
      <c r="F54" s="1173"/>
      <c r="G54" s="1173"/>
      <c r="H54" s="1172"/>
      <c r="I54" s="1172"/>
      <c r="J54" s="1173"/>
      <c r="K54" s="1173"/>
      <c r="L54" s="1172"/>
      <c r="M54" s="1172"/>
      <c r="N54" s="1172"/>
      <c r="O54" s="1172"/>
    </row>
    <row r="55" spans="1:15" s="1136" customFormat="1">
      <c r="A55" s="1172"/>
      <c r="B55" s="1172"/>
      <c r="C55" s="1173"/>
      <c r="D55" s="1173"/>
      <c r="E55" s="1173"/>
      <c r="F55" s="1173"/>
      <c r="G55" s="1173"/>
      <c r="H55" s="1172"/>
      <c r="I55" s="1172"/>
      <c r="J55" s="1173"/>
      <c r="K55" s="1173"/>
      <c r="L55" s="1172"/>
      <c r="M55" s="1172"/>
      <c r="N55" s="1172"/>
      <c r="O55" s="1172"/>
    </row>
    <row r="56" spans="1:15" s="1136" customFormat="1">
      <c r="A56" s="1172"/>
      <c r="B56" s="1172"/>
      <c r="C56" s="1173"/>
      <c r="D56" s="1173"/>
      <c r="E56" s="1173"/>
      <c r="F56" s="1173"/>
      <c r="G56" s="1173"/>
      <c r="H56" s="1172"/>
      <c r="I56" s="1172"/>
      <c r="J56" s="1173"/>
      <c r="K56" s="1173"/>
      <c r="L56" s="1172"/>
      <c r="M56" s="1172"/>
      <c r="N56" s="1172"/>
      <c r="O56" s="1172"/>
    </row>
    <row r="57" spans="1:15" s="1136" customFormat="1">
      <c r="A57" s="1172"/>
      <c r="B57" s="1172"/>
      <c r="C57" s="1173"/>
      <c r="D57" s="1173"/>
      <c r="E57" s="1173"/>
      <c r="F57" s="1173"/>
      <c r="G57" s="1173"/>
      <c r="H57" s="1172"/>
      <c r="I57" s="1172"/>
      <c r="J57" s="1173"/>
      <c r="K57" s="1173"/>
      <c r="L57" s="1172"/>
      <c r="M57" s="1172"/>
      <c r="N57" s="1172"/>
      <c r="O57" s="1172"/>
    </row>
    <row r="58" spans="1:15" s="1136" customFormat="1">
      <c r="A58" s="1172"/>
      <c r="B58" s="1172"/>
      <c r="C58" s="1173"/>
      <c r="D58" s="1173"/>
      <c r="E58" s="1173"/>
      <c r="F58" s="1173"/>
      <c r="G58" s="1173"/>
      <c r="H58" s="1172"/>
      <c r="I58" s="1172"/>
      <c r="J58" s="1173"/>
      <c r="K58" s="1173"/>
      <c r="L58" s="1172"/>
      <c r="M58" s="1172"/>
      <c r="N58" s="1172"/>
      <c r="O58" s="1172"/>
    </row>
    <row r="59" spans="1:15" s="1136" customFormat="1">
      <c r="A59" s="1172"/>
      <c r="B59" s="1172"/>
      <c r="C59" s="1173"/>
      <c r="D59" s="1173"/>
      <c r="E59" s="1173"/>
      <c r="F59" s="1173"/>
      <c r="G59" s="1173"/>
      <c r="H59" s="1172"/>
      <c r="I59" s="1172"/>
      <c r="J59" s="1173"/>
      <c r="K59" s="1173"/>
      <c r="L59" s="1172"/>
      <c r="M59" s="1172"/>
      <c r="N59" s="1172"/>
      <c r="O59" s="1172"/>
    </row>
    <row r="60" spans="1:15" s="1136" customFormat="1">
      <c r="A60" s="1172"/>
      <c r="B60" s="1172"/>
      <c r="C60" s="1173"/>
      <c r="D60" s="1173"/>
      <c r="E60" s="1173"/>
      <c r="F60" s="1173"/>
      <c r="G60" s="1173"/>
      <c r="H60" s="1172"/>
      <c r="I60" s="1172"/>
      <c r="J60" s="1173"/>
      <c r="K60" s="1173"/>
      <c r="L60" s="1172"/>
      <c r="M60" s="1172"/>
      <c r="N60" s="1172"/>
      <c r="O60" s="1172"/>
    </row>
    <row r="61" spans="1:15" s="1136" customFormat="1">
      <c r="A61" s="1172"/>
      <c r="B61" s="1172"/>
      <c r="C61" s="1173"/>
      <c r="D61" s="1173"/>
      <c r="E61" s="1173"/>
      <c r="F61" s="1173"/>
      <c r="G61" s="1173"/>
      <c r="H61" s="1172"/>
      <c r="I61" s="1172"/>
      <c r="J61" s="1173"/>
      <c r="K61" s="1173"/>
      <c r="L61" s="1172"/>
      <c r="M61" s="1172"/>
      <c r="N61" s="1172"/>
      <c r="O61" s="1172"/>
    </row>
    <row r="62" spans="1:15" s="1136" customFormat="1">
      <c r="A62" s="1172"/>
      <c r="B62" s="1172"/>
      <c r="C62" s="1173"/>
      <c r="D62" s="1173"/>
      <c r="E62" s="1173"/>
      <c r="F62" s="1173"/>
      <c r="G62" s="1173"/>
      <c r="H62" s="1172"/>
      <c r="I62" s="1172"/>
      <c r="J62" s="1173"/>
      <c r="K62" s="1173"/>
      <c r="L62" s="1172"/>
      <c r="M62" s="1172"/>
      <c r="N62" s="1172"/>
      <c r="O62" s="1172"/>
    </row>
    <row r="63" spans="1:15" s="1136" customFormat="1">
      <c r="A63" s="1172"/>
      <c r="B63" s="1172"/>
      <c r="C63" s="1173"/>
      <c r="D63" s="1173"/>
      <c r="E63" s="1173"/>
      <c r="F63" s="1173"/>
      <c r="G63" s="1173"/>
      <c r="H63" s="1172"/>
      <c r="I63" s="1172"/>
      <c r="J63" s="1173"/>
      <c r="K63" s="1173"/>
      <c r="L63" s="1172"/>
      <c r="M63" s="1172"/>
      <c r="N63" s="1172"/>
      <c r="O63" s="1172"/>
    </row>
    <row r="64" spans="1:15" s="1136" customFormat="1">
      <c r="A64" s="1172"/>
      <c r="B64" s="1172"/>
      <c r="C64" s="1173"/>
      <c r="D64" s="1173"/>
      <c r="E64" s="1173"/>
      <c r="F64" s="1173"/>
      <c r="G64" s="1173"/>
      <c r="H64" s="1172"/>
      <c r="I64" s="1172"/>
      <c r="J64" s="1173"/>
      <c r="K64" s="1173"/>
      <c r="L64" s="1172"/>
      <c r="M64" s="1172"/>
      <c r="N64" s="1172"/>
      <c r="O64" s="1172"/>
    </row>
    <row r="65" spans="1:15" s="1136" customFormat="1">
      <c r="A65" s="1172"/>
      <c r="B65" s="1172"/>
      <c r="C65" s="1173"/>
      <c r="D65" s="1173"/>
      <c r="E65" s="1173"/>
      <c r="F65" s="1173"/>
      <c r="G65" s="1173"/>
      <c r="H65" s="1172"/>
      <c r="I65" s="1172"/>
      <c r="J65" s="1173"/>
      <c r="K65" s="1173"/>
      <c r="L65" s="1172"/>
      <c r="M65" s="1172"/>
      <c r="N65" s="1172"/>
      <c r="O65" s="1172"/>
    </row>
    <row r="66" spans="1:15" s="1136" customFormat="1">
      <c r="A66" s="1172"/>
      <c r="B66" s="1172"/>
      <c r="C66" s="1173"/>
      <c r="D66" s="1173"/>
      <c r="E66" s="1173"/>
      <c r="F66" s="1173"/>
      <c r="G66" s="1173"/>
      <c r="H66" s="1172"/>
      <c r="I66" s="1172"/>
      <c r="J66" s="1173"/>
      <c r="K66" s="1173"/>
      <c r="L66" s="1172"/>
      <c r="M66" s="1172"/>
      <c r="N66" s="1172"/>
      <c r="O66" s="1172"/>
    </row>
    <row r="67" spans="1:15" s="1136" customFormat="1">
      <c r="A67" s="1172"/>
      <c r="B67" s="1172"/>
      <c r="C67" s="1173"/>
      <c r="D67" s="1173"/>
      <c r="E67" s="1173"/>
      <c r="F67" s="1173"/>
      <c r="G67" s="1173"/>
      <c r="H67" s="1172"/>
      <c r="I67" s="1172"/>
      <c r="J67" s="1173"/>
      <c r="K67" s="1173"/>
      <c r="L67" s="1172"/>
      <c r="M67" s="1172"/>
      <c r="N67" s="1172"/>
      <c r="O67" s="1172"/>
    </row>
    <row r="68" spans="1:15" s="1136" customFormat="1">
      <c r="A68" s="1172"/>
      <c r="B68" s="1172"/>
      <c r="C68" s="1173"/>
      <c r="D68" s="1173"/>
      <c r="E68" s="1173"/>
      <c r="F68" s="1173"/>
      <c r="G68" s="1173"/>
      <c r="H68" s="1172"/>
      <c r="I68" s="1172"/>
      <c r="J68" s="1173"/>
      <c r="K68" s="1173"/>
      <c r="L68" s="1172"/>
      <c r="M68" s="1172"/>
      <c r="N68" s="1172"/>
      <c r="O68" s="1172"/>
    </row>
    <row r="69" spans="1:15" s="1136" customFormat="1">
      <c r="A69" s="1172"/>
      <c r="B69" s="1172"/>
      <c r="C69" s="1173"/>
      <c r="D69" s="1173"/>
      <c r="E69" s="1173"/>
      <c r="F69" s="1173"/>
      <c r="G69" s="1173"/>
      <c r="H69" s="1172"/>
      <c r="I69" s="1172"/>
      <c r="J69" s="1173"/>
      <c r="K69" s="1173"/>
      <c r="L69" s="1172"/>
      <c r="M69" s="1172"/>
      <c r="N69" s="1172"/>
      <c r="O69" s="1172"/>
    </row>
    <row r="70" spans="1:15" s="1136" customFormat="1">
      <c r="A70" s="1172"/>
      <c r="B70" s="1172"/>
      <c r="C70" s="1173"/>
      <c r="D70" s="1173"/>
      <c r="E70" s="1173"/>
      <c r="F70" s="1173"/>
      <c r="G70" s="1173"/>
      <c r="H70" s="1172"/>
      <c r="I70" s="1172"/>
      <c r="J70" s="1173"/>
      <c r="K70" s="1173"/>
      <c r="L70" s="1172"/>
      <c r="M70" s="1172"/>
      <c r="N70" s="1172"/>
      <c r="O70" s="1172"/>
    </row>
    <row r="71" spans="1:15" s="1136" customFormat="1">
      <c r="A71" s="1172"/>
      <c r="B71" s="1172"/>
      <c r="C71" s="1173"/>
      <c r="D71" s="1173"/>
      <c r="E71" s="1173"/>
      <c r="F71" s="1173"/>
      <c r="G71" s="1173"/>
      <c r="H71" s="1172"/>
      <c r="I71" s="1172"/>
      <c r="J71" s="1173"/>
      <c r="K71" s="1173"/>
      <c r="L71" s="1172"/>
      <c r="M71" s="1172"/>
      <c r="N71" s="1172"/>
      <c r="O71" s="1172"/>
    </row>
    <row r="72" spans="1:15" s="1136" customFormat="1">
      <c r="A72" s="1172"/>
      <c r="B72" s="1172"/>
      <c r="C72" s="1173"/>
      <c r="D72" s="1173"/>
      <c r="E72" s="1173"/>
      <c r="F72" s="1173"/>
      <c r="G72" s="1173"/>
      <c r="H72" s="1172"/>
      <c r="I72" s="1172"/>
      <c r="J72" s="1173"/>
      <c r="K72" s="1173"/>
      <c r="L72" s="1172"/>
      <c r="M72" s="1172"/>
      <c r="N72" s="1172"/>
      <c r="O72" s="1172"/>
    </row>
    <row r="73" spans="1:15" s="1136" customFormat="1">
      <c r="A73" s="1172"/>
      <c r="B73" s="1172"/>
      <c r="C73" s="1173"/>
      <c r="D73" s="1173"/>
      <c r="E73" s="1173"/>
      <c r="F73" s="1173"/>
      <c r="G73" s="1173"/>
      <c r="H73" s="1172"/>
      <c r="I73" s="1172"/>
      <c r="J73" s="1173"/>
      <c r="K73" s="1173"/>
      <c r="L73" s="1172"/>
      <c r="M73" s="1172"/>
      <c r="N73" s="1172"/>
      <c r="O73" s="1172"/>
    </row>
    <row r="74" spans="1:15" s="1136" customFormat="1">
      <c r="A74" s="1172"/>
      <c r="B74" s="1172"/>
      <c r="C74" s="1173"/>
      <c r="D74" s="1173"/>
      <c r="E74" s="1173"/>
      <c r="F74" s="1173"/>
      <c r="G74" s="1173"/>
      <c r="H74" s="1172"/>
      <c r="I74" s="1172"/>
      <c r="J74" s="1173"/>
      <c r="K74" s="1173"/>
      <c r="L74" s="1172"/>
      <c r="M74" s="1172"/>
      <c r="N74" s="1172"/>
      <c r="O74" s="1172"/>
    </row>
    <row r="75" spans="1:15" s="1136" customFormat="1">
      <c r="A75" s="1172"/>
      <c r="B75" s="1172"/>
      <c r="C75" s="1173"/>
      <c r="D75" s="1173"/>
      <c r="E75" s="1173"/>
      <c r="F75" s="1173"/>
      <c r="G75" s="1173"/>
      <c r="H75" s="1172"/>
      <c r="I75" s="1172"/>
      <c r="J75" s="1173"/>
      <c r="K75" s="1173"/>
      <c r="L75" s="1172"/>
      <c r="M75" s="1172"/>
      <c r="N75" s="1172"/>
      <c r="O75" s="1172"/>
    </row>
    <row r="76" spans="1:15" s="1136" customFormat="1">
      <c r="A76" s="1172"/>
      <c r="B76" s="1172"/>
      <c r="C76" s="1173"/>
      <c r="D76" s="1173"/>
      <c r="E76" s="1173"/>
      <c r="F76" s="1173"/>
      <c r="G76" s="1173"/>
      <c r="H76" s="1172"/>
      <c r="I76" s="1172"/>
      <c r="J76" s="1173"/>
      <c r="K76" s="1173"/>
      <c r="L76" s="1172"/>
      <c r="M76" s="1172"/>
      <c r="N76" s="1172"/>
      <c r="O76" s="1172"/>
    </row>
    <row r="77" spans="1:15" s="1136" customFormat="1">
      <c r="A77" s="1172"/>
      <c r="B77" s="1172"/>
      <c r="C77" s="1173"/>
      <c r="D77" s="1173"/>
      <c r="E77" s="1173"/>
      <c r="F77" s="1173"/>
      <c r="G77" s="1173"/>
      <c r="H77" s="1172"/>
      <c r="I77" s="1172"/>
      <c r="J77" s="1173"/>
      <c r="K77" s="1173"/>
      <c r="L77" s="1172"/>
      <c r="M77" s="1172"/>
      <c r="N77" s="1172"/>
      <c r="O77" s="1172"/>
    </row>
    <row r="78" spans="1:15" s="1136" customFormat="1">
      <c r="A78" s="1172"/>
      <c r="B78" s="1172"/>
      <c r="C78" s="1173"/>
      <c r="D78" s="1173"/>
      <c r="E78" s="1173"/>
      <c r="F78" s="1173"/>
      <c r="G78" s="1173"/>
      <c r="H78" s="1172"/>
      <c r="I78" s="1172"/>
      <c r="J78" s="1173"/>
      <c r="K78" s="1173"/>
      <c r="L78" s="1172"/>
      <c r="M78" s="1172"/>
      <c r="N78" s="1172"/>
      <c r="O78" s="1172"/>
    </row>
    <row r="79" spans="1:15" s="1136" customFormat="1">
      <c r="A79" s="1172"/>
      <c r="B79" s="1172"/>
      <c r="C79" s="1173"/>
      <c r="D79" s="1173"/>
      <c r="E79" s="1173"/>
      <c r="F79" s="1173"/>
      <c r="G79" s="1173"/>
      <c r="H79" s="1172"/>
      <c r="I79" s="1172"/>
      <c r="J79" s="1173"/>
      <c r="K79" s="1173"/>
      <c r="L79" s="1172"/>
      <c r="M79" s="1172"/>
      <c r="N79" s="1172"/>
      <c r="O79" s="1172"/>
    </row>
    <row r="80" spans="1:15" s="1136" customFormat="1">
      <c r="A80" s="1172"/>
      <c r="B80" s="1172"/>
      <c r="C80" s="1173"/>
      <c r="D80" s="1173"/>
      <c r="E80" s="1173"/>
      <c r="F80" s="1173"/>
      <c r="G80" s="1173"/>
      <c r="H80" s="1172"/>
      <c r="I80" s="1172"/>
      <c r="J80" s="1173"/>
      <c r="K80" s="1173"/>
      <c r="L80" s="1172"/>
      <c r="M80" s="1172"/>
      <c r="N80" s="1172"/>
      <c r="O80" s="1172"/>
    </row>
    <row r="81" spans="1:15" s="1136" customFormat="1">
      <c r="A81" s="1172"/>
      <c r="B81" s="1172"/>
      <c r="C81" s="1173"/>
      <c r="D81" s="1173"/>
      <c r="E81" s="1173"/>
      <c r="F81" s="1173"/>
      <c r="G81" s="1173"/>
      <c r="H81" s="1172"/>
      <c r="I81" s="1172"/>
      <c r="J81" s="1173"/>
      <c r="K81" s="1173"/>
      <c r="L81" s="1172"/>
      <c r="M81" s="1172"/>
      <c r="N81" s="1172"/>
      <c r="O81" s="1172"/>
    </row>
    <row r="82" spans="1:15" s="1136" customFormat="1">
      <c r="A82" s="1172"/>
      <c r="B82" s="1172"/>
      <c r="C82" s="1173"/>
      <c r="D82" s="1173"/>
      <c r="E82" s="1173"/>
      <c r="F82" s="1173"/>
      <c r="G82" s="1173"/>
      <c r="H82" s="1172"/>
      <c r="I82" s="1172"/>
      <c r="J82" s="1173"/>
      <c r="K82" s="1173"/>
      <c r="L82" s="1172"/>
      <c r="M82" s="1172"/>
      <c r="N82" s="1172"/>
      <c r="O82" s="1172"/>
    </row>
    <row r="83" spans="1:15" s="1136" customFormat="1">
      <c r="A83" s="1172"/>
      <c r="B83" s="1172"/>
      <c r="C83" s="1173"/>
      <c r="D83" s="1173"/>
      <c r="E83" s="1173"/>
      <c r="F83" s="1173"/>
      <c r="G83" s="1173"/>
      <c r="H83" s="1172"/>
      <c r="I83" s="1172"/>
      <c r="J83" s="1173"/>
      <c r="K83" s="1173"/>
      <c r="L83" s="1172"/>
      <c r="M83" s="1172"/>
      <c r="N83" s="1172"/>
      <c r="O83" s="1172"/>
    </row>
    <row r="84" spans="1:15" s="1136" customFormat="1">
      <c r="A84" s="1172"/>
      <c r="B84" s="1172"/>
      <c r="C84" s="1173"/>
      <c r="D84" s="1173"/>
      <c r="E84" s="1173"/>
      <c r="F84" s="1173"/>
      <c r="G84" s="1173"/>
      <c r="H84" s="1172"/>
      <c r="I84" s="1172"/>
      <c r="J84" s="1173"/>
      <c r="K84" s="1173"/>
      <c r="L84" s="1172"/>
      <c r="M84" s="1172"/>
      <c r="N84" s="1172"/>
      <c r="O84" s="1172"/>
    </row>
    <row r="85" spans="1:15" s="1136" customFormat="1">
      <c r="A85" s="1172"/>
      <c r="B85" s="1172"/>
      <c r="C85" s="1173"/>
      <c r="D85" s="1173"/>
      <c r="E85" s="1173"/>
      <c r="F85" s="1173"/>
      <c r="G85" s="1173"/>
      <c r="H85" s="1172"/>
      <c r="I85" s="1172"/>
      <c r="J85" s="1173"/>
      <c r="K85" s="1173"/>
      <c r="L85" s="1172"/>
      <c r="M85" s="1172"/>
      <c r="N85" s="1172"/>
      <c r="O85" s="1172"/>
    </row>
    <row r="86" spans="1:15" s="1136" customFormat="1">
      <c r="A86" s="1172"/>
      <c r="B86" s="1172"/>
      <c r="C86" s="1173"/>
      <c r="D86" s="1173"/>
      <c r="E86" s="1173"/>
      <c r="F86" s="1173"/>
      <c r="G86" s="1173"/>
      <c r="H86" s="1172"/>
      <c r="I86" s="1172"/>
      <c r="J86" s="1173"/>
      <c r="K86" s="1173"/>
      <c r="L86" s="1172"/>
      <c r="M86" s="1172"/>
      <c r="N86" s="1172"/>
      <c r="O86" s="1172"/>
    </row>
    <row r="87" spans="1:15" s="1136" customFormat="1">
      <c r="A87" s="1172"/>
      <c r="B87" s="1172"/>
      <c r="C87" s="1173"/>
      <c r="D87" s="1173"/>
      <c r="E87" s="1173"/>
      <c r="F87" s="1173"/>
      <c r="G87" s="1173"/>
      <c r="H87" s="1172"/>
      <c r="I87" s="1172"/>
      <c r="J87" s="1173"/>
      <c r="K87" s="1173"/>
      <c r="L87" s="1172"/>
      <c r="M87" s="1172"/>
      <c r="N87" s="1172"/>
      <c r="O87" s="1172"/>
    </row>
    <row r="88" spans="1:15" s="1136" customFormat="1">
      <c r="A88" s="1172"/>
      <c r="B88" s="1172"/>
      <c r="C88" s="1173"/>
      <c r="D88" s="1173"/>
      <c r="E88" s="1173"/>
      <c r="F88" s="1173"/>
      <c r="G88" s="1173"/>
      <c r="H88" s="1172"/>
      <c r="I88" s="1172"/>
      <c r="J88" s="1173"/>
      <c r="K88" s="1173"/>
      <c r="L88" s="1172"/>
      <c r="M88" s="1172"/>
      <c r="N88" s="1172"/>
      <c r="O88" s="1172"/>
    </row>
    <row r="89" spans="1:15" s="1136" customFormat="1">
      <c r="A89" s="1172"/>
      <c r="B89" s="1172"/>
      <c r="C89" s="1173"/>
      <c r="D89" s="1173"/>
      <c r="E89" s="1173"/>
      <c r="F89" s="1173"/>
      <c r="G89" s="1173"/>
      <c r="H89" s="1172"/>
      <c r="I89" s="1172"/>
      <c r="J89" s="1173"/>
      <c r="K89" s="1173"/>
      <c r="L89" s="1172"/>
      <c r="M89" s="1172"/>
      <c r="N89" s="1172"/>
      <c r="O89" s="1172"/>
    </row>
    <row r="90" spans="1:15" s="1136" customFormat="1">
      <c r="A90" s="1172"/>
      <c r="B90" s="1172"/>
      <c r="C90" s="1173"/>
      <c r="D90" s="1173"/>
      <c r="E90" s="1173"/>
      <c r="F90" s="1173"/>
      <c r="G90" s="1173"/>
      <c r="H90" s="1172"/>
      <c r="I90" s="1172"/>
      <c r="J90" s="1173"/>
      <c r="K90" s="1173"/>
      <c r="L90" s="1172"/>
      <c r="M90" s="1172"/>
      <c r="N90" s="1172"/>
      <c r="O90" s="1172"/>
    </row>
    <row r="91" spans="1:15" s="1136" customFormat="1">
      <c r="A91" s="1172"/>
      <c r="B91" s="1172"/>
      <c r="C91" s="1173"/>
      <c r="D91" s="1173"/>
      <c r="E91" s="1173"/>
      <c r="F91" s="1173"/>
      <c r="G91" s="1173"/>
      <c r="H91" s="1172"/>
      <c r="I91" s="1172"/>
      <c r="J91" s="1173"/>
      <c r="K91" s="1173"/>
      <c r="L91" s="1172"/>
      <c r="M91" s="1172"/>
      <c r="N91" s="1172"/>
      <c r="O91" s="1172"/>
    </row>
    <row r="92" spans="1:15" s="1136" customFormat="1">
      <c r="A92" s="1172"/>
      <c r="B92" s="1172"/>
      <c r="C92" s="1173"/>
      <c r="D92" s="1173"/>
      <c r="E92" s="1173"/>
      <c r="F92" s="1173"/>
      <c r="G92" s="1173"/>
      <c r="H92" s="1172"/>
      <c r="I92" s="1172"/>
      <c r="J92" s="1173"/>
      <c r="K92" s="1173"/>
      <c r="L92" s="1172"/>
      <c r="M92" s="1172"/>
      <c r="N92" s="1172"/>
      <c r="O92" s="1172"/>
    </row>
  </sheetData>
  <pageMargins left="0.75" right="0.5" top="1" bottom="0.5" header="0" footer="0.25"/>
  <pageSetup scale="65" orientation="landscape" r:id="rId1"/>
  <headerFooter scaleWithDoc="0" alignWithMargins="0">
    <oddFooter>&amp;C&amp;8 31</oddFooter>
  </headerFooter>
</worksheet>
</file>

<file path=xl/worksheets/sheet3.xml><?xml version="1.0" encoding="utf-8"?>
<worksheet xmlns="http://schemas.openxmlformats.org/spreadsheetml/2006/main" xmlns:r="http://schemas.openxmlformats.org/officeDocument/2006/relationships">
  <sheetPr codeName="Sheet4">
    <pageSetUpPr autoPageBreaks="0"/>
  </sheetPr>
  <dimension ref="A1:AP72"/>
  <sheetViews>
    <sheetView showGridLines="0" showOutlineSymbols="0" zoomScale="60" zoomScaleNormal="60" workbookViewId="0"/>
  </sheetViews>
  <sheetFormatPr defaultColWidth="8.88671875" defaultRowHeight="11.25"/>
  <cols>
    <col min="1" max="1" width="38.44140625" style="153" customWidth="1"/>
    <col min="2" max="2" width="8.33203125" style="153" customWidth="1"/>
    <col min="3" max="3" width="4.21875" style="153" customWidth="1"/>
    <col min="4" max="4" width="13.44140625" style="153" customWidth="1"/>
    <col min="5" max="5" width="1.109375" style="153" customWidth="1"/>
    <col min="6" max="6" width="13.44140625" style="153" customWidth="1"/>
    <col min="7" max="7" width="1.109375" style="153" customWidth="1"/>
    <col min="8" max="8" width="13.44140625" style="1729" customWidth="1"/>
    <col min="9" max="9" width="1.109375" style="153" customWidth="1"/>
    <col min="10" max="10" width="13.44140625" style="153" customWidth="1"/>
    <col min="11" max="11" width="1.109375" style="153" customWidth="1"/>
    <col min="12" max="12" width="11.6640625" style="153" customWidth="1"/>
    <col min="13" max="13" width="1.109375" style="153" customWidth="1"/>
    <col min="14" max="14" width="13.5546875" style="153" customWidth="1"/>
    <col min="15" max="15" width="1.109375" style="153" customWidth="1"/>
    <col min="16" max="16" width="0.6640625" style="153" customWidth="1"/>
    <col min="17" max="17" width="1.109375" style="153" customWidth="1"/>
    <col min="18" max="18" width="14.44140625" style="153" customWidth="1"/>
    <col min="19" max="19" width="1.109375" style="153" customWidth="1"/>
    <col min="20" max="20" width="14.44140625" style="153" customWidth="1"/>
    <col min="21" max="21" width="1.109375" style="153" customWidth="1"/>
    <col min="22" max="22" width="0.6640625" style="153" customWidth="1"/>
    <col min="23" max="23" width="1.109375" style="153" customWidth="1"/>
    <col min="24" max="24" width="13.5546875" style="1729" customWidth="1"/>
    <col min="25" max="25" width="1.109375" style="153" customWidth="1"/>
    <col min="26" max="26" width="13.44140625" style="153" customWidth="1"/>
    <col min="27" max="27" width="0.88671875" style="153" customWidth="1"/>
    <col min="28" max="28" width="13.5546875" style="153" customWidth="1"/>
    <col min="29" max="29" width="1.109375" style="153" customWidth="1"/>
    <col min="30" max="30" width="13.5546875" style="153" customWidth="1"/>
    <col min="31" max="31" width="1.109375" style="153" customWidth="1"/>
    <col min="32" max="32" width="13.109375" style="1729" customWidth="1"/>
    <col min="33" max="33" width="1.109375" style="153" customWidth="1"/>
    <col min="34" max="34" width="13.21875" style="153" customWidth="1"/>
    <col min="35" max="37" width="1.109375" style="153" customWidth="1"/>
    <col min="38" max="38" width="13.33203125" style="153" customWidth="1"/>
    <col min="39" max="39" width="1.109375" style="153" customWidth="1"/>
    <col min="40" max="40" width="13.6640625" style="153" customWidth="1"/>
    <col min="41" max="41" width="2.33203125" style="153" customWidth="1"/>
    <col min="42" max="42" width="1.33203125" style="169" customWidth="1"/>
    <col min="43" max="16384" width="8.88671875" style="280"/>
  </cols>
  <sheetData>
    <row r="1" spans="1:42" ht="15">
      <c r="A1" s="1720" t="s">
        <v>1805</v>
      </c>
    </row>
    <row r="2" spans="1:42" ht="15">
      <c r="A2" s="1720"/>
    </row>
    <row r="3" spans="1:42" ht="24" customHeight="1">
      <c r="A3" s="3143" t="s">
        <v>0</v>
      </c>
      <c r="B3" s="3144"/>
      <c r="C3" s="3144"/>
      <c r="D3" s="3144"/>
      <c r="E3" s="3144"/>
      <c r="F3" s="3144"/>
      <c r="G3" s="3144"/>
      <c r="H3" s="3144"/>
      <c r="I3" s="3144"/>
      <c r="J3" s="3144"/>
      <c r="K3" s="3144"/>
      <c r="L3" s="3144"/>
      <c r="M3" s="3144"/>
      <c r="N3" s="3144"/>
      <c r="O3" s="3144"/>
      <c r="P3" s="3144"/>
      <c r="Q3" s="3144"/>
      <c r="R3" s="3144"/>
      <c r="S3" s="3144"/>
      <c r="T3" s="3144"/>
      <c r="U3" s="3144"/>
      <c r="V3" s="3144"/>
      <c r="W3" s="3144"/>
      <c r="X3" s="3144"/>
      <c r="Y3" s="3144"/>
      <c r="Z3" s="3144"/>
      <c r="AA3" s="3144"/>
      <c r="AB3" s="3144"/>
      <c r="AC3" s="3144"/>
      <c r="AD3" s="3144"/>
      <c r="AE3" s="3144"/>
      <c r="AF3" s="3144"/>
      <c r="AG3" s="3144"/>
      <c r="AH3" s="3144"/>
      <c r="AI3" s="3144"/>
      <c r="AJ3" s="3144"/>
      <c r="AK3" s="3144"/>
      <c r="AL3" s="3144"/>
      <c r="AM3" s="3144"/>
      <c r="AN3" s="3144"/>
      <c r="AO3" s="3144"/>
      <c r="AP3" s="146"/>
    </row>
    <row r="4" spans="1:42" ht="20.25">
      <c r="A4" s="3145" t="s">
        <v>1</v>
      </c>
      <c r="B4" s="3144"/>
      <c r="C4" s="3144"/>
      <c r="D4" s="3144"/>
      <c r="E4" s="3144"/>
      <c r="F4" s="3144"/>
      <c r="G4" s="3144"/>
      <c r="H4" s="3144"/>
      <c r="I4" s="3144"/>
      <c r="J4" s="3144"/>
      <c r="K4" s="3144"/>
      <c r="L4" s="3144"/>
      <c r="M4" s="3144"/>
      <c r="N4" s="3144"/>
      <c r="O4" s="3144"/>
      <c r="P4" s="3144"/>
      <c r="Q4" s="3144"/>
      <c r="R4" s="3144"/>
      <c r="S4" s="3144"/>
      <c r="T4" s="3144"/>
      <c r="U4" s="3144"/>
      <c r="V4" s="3144"/>
      <c r="W4" s="3144"/>
      <c r="X4" s="3144"/>
      <c r="Y4" s="3144"/>
      <c r="Z4" s="3144"/>
      <c r="AA4" s="3144"/>
      <c r="AB4" s="3144"/>
      <c r="AC4" s="3144"/>
      <c r="AD4" s="3144"/>
      <c r="AE4" s="3144"/>
      <c r="AF4" s="3144"/>
      <c r="AG4" s="3144"/>
      <c r="AH4" s="3144"/>
      <c r="AI4" s="3144"/>
      <c r="AJ4" s="3144"/>
      <c r="AK4" s="3144"/>
      <c r="AL4" s="3144"/>
      <c r="AM4" s="3144"/>
      <c r="AN4" s="3144"/>
      <c r="AO4" s="3144"/>
      <c r="AP4" s="146"/>
    </row>
    <row r="5" spans="1:42" ht="20.25">
      <c r="A5" s="3145" t="s">
        <v>63</v>
      </c>
      <c r="B5" s="3144"/>
      <c r="C5" s="3144"/>
      <c r="D5" s="3144"/>
      <c r="E5" s="3144"/>
      <c r="F5" s="3144"/>
      <c r="G5" s="3144"/>
      <c r="H5" s="3144"/>
      <c r="I5" s="3144"/>
      <c r="J5" s="3144"/>
      <c r="K5" s="3144"/>
      <c r="L5" s="3144"/>
      <c r="M5" s="3144"/>
      <c r="N5" s="3144"/>
      <c r="O5" s="3144"/>
      <c r="P5" s="3144"/>
      <c r="Q5" s="3144"/>
      <c r="R5" s="3144"/>
      <c r="S5" s="3144"/>
      <c r="T5" s="3144"/>
      <c r="U5" s="3144"/>
      <c r="V5" s="3144"/>
      <c r="W5" s="3144"/>
      <c r="X5" s="3144"/>
      <c r="Y5" s="3144"/>
      <c r="Z5" s="3144"/>
      <c r="AA5" s="3144"/>
      <c r="AB5" s="3144"/>
      <c r="AC5" s="3144"/>
      <c r="AD5" s="3144"/>
      <c r="AE5" s="3144"/>
      <c r="AF5" s="3144"/>
      <c r="AG5" s="3144"/>
      <c r="AH5" s="3144"/>
      <c r="AI5" s="3144"/>
      <c r="AJ5" s="3144"/>
      <c r="AK5" s="3144"/>
      <c r="AL5" s="3144"/>
      <c r="AM5" s="3144"/>
      <c r="AN5" s="3144"/>
      <c r="AO5" s="3144"/>
      <c r="AP5" s="146"/>
    </row>
    <row r="6" spans="1:42" ht="23.25" customHeight="1">
      <c r="A6" s="3145" t="s">
        <v>64</v>
      </c>
      <c r="B6" s="3144"/>
      <c r="C6" s="3144"/>
      <c r="D6" s="3144"/>
      <c r="E6" s="3144"/>
      <c r="F6" s="3144"/>
      <c r="G6" s="3144"/>
      <c r="H6" s="3144"/>
      <c r="I6" s="3144"/>
      <c r="J6" s="3144"/>
      <c r="K6" s="3144"/>
      <c r="L6" s="3144"/>
      <c r="M6" s="3144"/>
      <c r="N6" s="3144"/>
      <c r="O6" s="3144"/>
      <c r="P6" s="3144"/>
      <c r="Q6" s="3144"/>
      <c r="R6" s="3144"/>
      <c r="S6" s="3144"/>
      <c r="T6" s="3144"/>
      <c r="U6" s="3144"/>
      <c r="V6" s="3144"/>
      <c r="W6" s="3144"/>
      <c r="X6" s="3144"/>
      <c r="Y6" s="3144"/>
      <c r="Z6" s="3144"/>
      <c r="AA6" s="3144"/>
      <c r="AB6" s="3144"/>
      <c r="AC6" s="3144"/>
      <c r="AD6" s="3144"/>
      <c r="AE6" s="3144"/>
      <c r="AF6" s="3144"/>
      <c r="AG6" s="3144"/>
      <c r="AH6" s="3144"/>
      <c r="AI6" s="3144"/>
      <c r="AJ6" s="3144"/>
      <c r="AK6" s="3144"/>
      <c r="AL6" s="3144"/>
      <c r="AM6" s="3144"/>
      <c r="AN6" s="3144"/>
      <c r="AO6" s="3144"/>
      <c r="AP6" s="146"/>
    </row>
    <row r="7" spans="1:42" ht="23.25" customHeight="1">
      <c r="A7" s="3145" t="s">
        <v>1590</v>
      </c>
      <c r="B7" s="3144"/>
      <c r="C7" s="3144"/>
      <c r="D7" s="3144"/>
      <c r="E7" s="3144"/>
      <c r="F7" s="3144"/>
      <c r="G7" s="3144"/>
      <c r="H7" s="3144"/>
      <c r="I7" s="3144"/>
      <c r="J7" s="3144"/>
      <c r="K7" s="3144"/>
      <c r="L7" s="3144"/>
      <c r="M7" s="3144"/>
      <c r="N7" s="3144"/>
      <c r="O7" s="3144"/>
      <c r="P7" s="3144"/>
      <c r="Q7" s="3144"/>
      <c r="R7" s="3144"/>
      <c r="S7" s="3144"/>
      <c r="T7" s="3144"/>
      <c r="U7" s="3144"/>
      <c r="V7" s="3144"/>
      <c r="W7" s="3144"/>
      <c r="X7" s="3144"/>
      <c r="Y7" s="3144"/>
      <c r="Z7" s="3144"/>
      <c r="AA7" s="3144"/>
      <c r="AB7" s="3144"/>
      <c r="AC7" s="3144"/>
      <c r="AD7" s="3144"/>
      <c r="AE7" s="3144"/>
      <c r="AF7" s="3144"/>
      <c r="AG7" s="3144"/>
      <c r="AH7" s="3144"/>
      <c r="AI7" s="3144"/>
      <c r="AJ7" s="3144"/>
      <c r="AK7" s="3144"/>
      <c r="AL7" s="3144"/>
      <c r="AM7" s="3144"/>
      <c r="AN7" s="3144"/>
      <c r="AO7" s="3144"/>
      <c r="AP7" s="146"/>
    </row>
    <row r="8" spans="1:42" ht="21">
      <c r="A8" s="147"/>
      <c r="B8" s="147"/>
      <c r="C8" s="147"/>
      <c r="D8" s="147"/>
      <c r="E8" s="147"/>
      <c r="F8" s="147"/>
      <c r="G8" s="147"/>
      <c r="H8" s="1728"/>
      <c r="I8" s="148"/>
      <c r="J8" s="148"/>
      <c r="K8" s="148"/>
      <c r="L8" s="148"/>
      <c r="M8" s="147"/>
      <c r="N8" s="148"/>
      <c r="O8" s="148"/>
      <c r="P8" s="148"/>
      <c r="Q8" s="148"/>
      <c r="R8" s="148"/>
      <c r="S8" s="148"/>
      <c r="T8" s="148"/>
      <c r="U8" s="148"/>
      <c r="V8" s="148"/>
      <c r="W8" s="148"/>
      <c r="X8" s="1728"/>
      <c r="Y8" s="148"/>
      <c r="Z8" s="148"/>
      <c r="AA8" s="148"/>
      <c r="AB8" s="148"/>
      <c r="AC8" s="148"/>
      <c r="AD8" s="148"/>
      <c r="AE8" s="148"/>
      <c r="AF8" s="1728"/>
      <c r="AG8" s="148"/>
      <c r="AH8" s="148"/>
      <c r="AI8" s="147"/>
      <c r="AJ8" s="147"/>
      <c r="AK8" s="147"/>
      <c r="AL8" s="149"/>
      <c r="AM8" s="149"/>
      <c r="AN8" s="150" t="s">
        <v>65</v>
      </c>
      <c r="AO8" s="149"/>
      <c r="AP8" s="151"/>
    </row>
    <row r="9" spans="1:42" ht="20.25" customHeight="1">
      <c r="A9" s="147"/>
      <c r="B9" s="147"/>
      <c r="C9" s="147"/>
      <c r="D9" s="147"/>
      <c r="E9" s="147"/>
      <c r="F9" s="147"/>
      <c r="G9" s="147"/>
      <c r="H9" s="1728"/>
      <c r="I9" s="148"/>
      <c r="J9" s="148"/>
      <c r="K9" s="148"/>
      <c r="L9" s="148"/>
      <c r="M9" s="147"/>
      <c r="N9" s="148"/>
      <c r="O9" s="148"/>
      <c r="P9" s="148"/>
      <c r="Q9" s="148"/>
      <c r="R9" s="148"/>
      <c r="X9" s="1728"/>
      <c r="Y9" s="148"/>
      <c r="Z9" s="148"/>
      <c r="AA9" s="148"/>
      <c r="AB9" s="148"/>
      <c r="AC9" s="148"/>
      <c r="AD9" s="148"/>
      <c r="AE9" s="148"/>
      <c r="AF9" s="3141"/>
      <c r="AG9" s="148"/>
      <c r="AH9" s="3133"/>
      <c r="AI9" s="147"/>
      <c r="AJ9" s="147"/>
      <c r="AK9" s="147"/>
      <c r="AL9" s="149"/>
      <c r="AM9" s="149"/>
      <c r="AN9" s="150" t="s">
        <v>66</v>
      </c>
      <c r="AO9" s="149"/>
      <c r="AP9" s="151"/>
    </row>
    <row r="10" spans="1:42" ht="12" customHeight="1">
      <c r="A10" s="147"/>
      <c r="B10" s="147"/>
      <c r="C10" s="147"/>
      <c r="D10" s="147"/>
      <c r="E10" s="147"/>
      <c r="F10" s="147"/>
      <c r="G10" s="147"/>
      <c r="H10" s="1728"/>
      <c r="I10" s="148"/>
      <c r="J10" s="148"/>
      <c r="K10" s="148"/>
      <c r="L10" s="148"/>
      <c r="M10" s="147"/>
      <c r="N10" s="148"/>
      <c r="O10" s="148"/>
      <c r="P10" s="154"/>
      <c r="Q10" s="155"/>
      <c r="R10" s="155"/>
      <c r="S10" s="156"/>
      <c r="T10" s="156"/>
      <c r="U10" s="156"/>
      <c r="V10" s="156"/>
      <c r="X10" s="1728"/>
      <c r="Y10" s="148"/>
      <c r="Z10" s="148"/>
      <c r="AA10" s="148"/>
      <c r="AB10" s="148"/>
      <c r="AC10" s="148"/>
      <c r="AD10" s="148"/>
      <c r="AE10" s="148"/>
      <c r="AF10" s="3142"/>
      <c r="AG10" s="148"/>
      <c r="AH10" s="3135"/>
      <c r="AI10" s="147"/>
      <c r="AJ10" s="147"/>
      <c r="AK10" s="147"/>
      <c r="AL10" s="149"/>
      <c r="AM10" s="149"/>
      <c r="AN10" s="157"/>
      <c r="AO10" s="149"/>
      <c r="AP10" s="151"/>
    </row>
    <row r="11" spans="1:42" ht="8.25" customHeight="1">
      <c r="A11" s="148"/>
      <c r="B11" s="147"/>
      <c r="C11" s="147"/>
      <c r="O11" s="148"/>
      <c r="P11" s="154"/>
      <c r="Q11" s="148"/>
      <c r="R11" s="158"/>
      <c r="S11" s="158"/>
      <c r="T11" s="158"/>
      <c r="U11" s="158"/>
      <c r="V11" s="159"/>
      <c r="W11" s="148"/>
      <c r="X11" s="1728"/>
      <c r="Y11" s="148"/>
      <c r="Z11" s="148"/>
      <c r="AA11" s="148"/>
      <c r="AB11" s="148"/>
      <c r="AC11" s="148"/>
      <c r="AD11" s="148"/>
      <c r="AE11" s="148"/>
      <c r="AF11" s="3142"/>
      <c r="AG11" s="148"/>
      <c r="AH11" s="3135"/>
      <c r="AI11" s="147"/>
      <c r="AJ11" s="147"/>
      <c r="AK11" s="160"/>
      <c r="AL11" s="147"/>
      <c r="AM11" s="147"/>
      <c r="AN11" s="147"/>
      <c r="AO11" s="161"/>
      <c r="AP11" s="162"/>
    </row>
    <row r="12" spans="1:42" ht="15.95" customHeight="1">
      <c r="A12" s="147"/>
      <c r="B12" s="147"/>
      <c r="C12" s="164"/>
      <c r="D12" s="3130" t="s">
        <v>67</v>
      </c>
      <c r="E12" s="3131"/>
      <c r="F12" s="3131"/>
      <c r="G12" s="3131"/>
      <c r="H12" s="3131"/>
      <c r="I12" s="3131"/>
      <c r="J12" s="3131"/>
      <c r="K12" s="3131"/>
      <c r="L12" s="3131"/>
      <c r="M12" s="3131"/>
      <c r="N12" s="3132"/>
      <c r="O12" s="165"/>
      <c r="P12" s="166"/>
      <c r="Q12" s="158"/>
      <c r="R12" s="3133" t="s">
        <v>68</v>
      </c>
      <c r="S12" s="3133"/>
      <c r="T12" s="3133"/>
      <c r="U12" s="167"/>
      <c r="V12" s="168"/>
      <c r="W12" s="158"/>
      <c r="X12" s="3133" t="s">
        <v>69</v>
      </c>
      <c r="Y12" s="3134"/>
      <c r="Z12" s="3134"/>
      <c r="AA12" s="148"/>
      <c r="AB12" s="148"/>
      <c r="AC12" s="148"/>
      <c r="AD12" s="148"/>
      <c r="AE12" s="148"/>
      <c r="AF12" s="3133" t="s">
        <v>70</v>
      </c>
      <c r="AG12" s="3135"/>
      <c r="AH12" s="3135"/>
      <c r="AI12" s="147"/>
      <c r="AJ12" s="160"/>
      <c r="AK12" s="169"/>
      <c r="AL12" s="3133" t="s">
        <v>68</v>
      </c>
      <c r="AM12" s="3136"/>
      <c r="AN12" s="3136"/>
      <c r="AO12" s="147"/>
      <c r="AP12" s="162"/>
    </row>
    <row r="13" spans="1:42" ht="15.95" customHeight="1">
      <c r="A13" s="1724"/>
      <c r="B13" s="1597"/>
      <c r="C13" s="1597"/>
      <c r="D13" s="174" t="s">
        <v>4</v>
      </c>
      <c r="E13" s="174"/>
      <c r="F13" s="174"/>
      <c r="G13" s="175"/>
      <c r="H13" s="1756" t="s">
        <v>71</v>
      </c>
      <c r="I13" s="174"/>
      <c r="J13" s="174"/>
      <c r="K13" s="169"/>
      <c r="L13" s="3130" t="s">
        <v>6</v>
      </c>
      <c r="M13" s="3130"/>
      <c r="N13" s="3130"/>
      <c r="O13" s="1711"/>
      <c r="P13" s="168"/>
      <c r="Q13" s="1711"/>
      <c r="R13" s="3130" t="s">
        <v>72</v>
      </c>
      <c r="S13" s="3130"/>
      <c r="T13" s="3130"/>
      <c r="U13" s="1711"/>
      <c r="V13" s="168"/>
      <c r="W13" s="177"/>
      <c r="X13" s="1756" t="s">
        <v>5</v>
      </c>
      <c r="Y13" s="174"/>
      <c r="Z13" s="174"/>
      <c r="AA13" s="171"/>
      <c r="AB13" s="3130" t="s">
        <v>7</v>
      </c>
      <c r="AC13" s="3137"/>
      <c r="AD13" s="3137"/>
      <c r="AE13" s="1725"/>
      <c r="AF13" s="3138" t="s">
        <v>73</v>
      </c>
      <c r="AG13" s="3137"/>
      <c r="AH13" s="3137"/>
      <c r="AI13" s="171"/>
      <c r="AJ13" s="175"/>
      <c r="AK13" s="160"/>
      <c r="AL13" s="3139" t="s">
        <v>74</v>
      </c>
      <c r="AM13" s="3140"/>
      <c r="AN13" s="3140"/>
      <c r="AO13" s="1726"/>
      <c r="AP13" s="1727"/>
    </row>
    <row r="14" spans="1:42" ht="15.75" customHeight="1">
      <c r="A14" s="172"/>
      <c r="B14" s="172"/>
      <c r="C14" s="173"/>
      <c r="D14" s="1594" t="s">
        <v>11</v>
      </c>
      <c r="E14" s="167"/>
      <c r="F14" s="179" t="s">
        <v>1566</v>
      </c>
      <c r="G14" s="163"/>
      <c r="H14" s="1747" t="s">
        <v>11</v>
      </c>
      <c r="I14" s="167"/>
      <c r="J14" s="167" t="str">
        <f>F14</f>
        <v>1 MO. ENDED</v>
      </c>
      <c r="K14" s="163"/>
      <c r="L14" s="1594" t="s">
        <v>11</v>
      </c>
      <c r="M14" s="167"/>
      <c r="N14" s="167" t="str">
        <f>F14</f>
        <v>1 MO. ENDED</v>
      </c>
      <c r="O14" s="167"/>
      <c r="P14" s="176"/>
      <c r="Q14" s="167"/>
      <c r="R14" s="167" t="s">
        <v>11</v>
      </c>
      <c r="S14" s="167"/>
      <c r="T14" s="167" t="str">
        <f>F14</f>
        <v>1 MO. ENDED</v>
      </c>
      <c r="U14" s="167"/>
      <c r="V14" s="168"/>
      <c r="W14" s="167"/>
      <c r="X14" s="1747" t="s">
        <v>11</v>
      </c>
      <c r="Y14" s="167"/>
      <c r="Z14" s="167" t="str">
        <f>F14</f>
        <v>1 MO. ENDED</v>
      </c>
      <c r="AA14" s="163"/>
      <c r="AB14" s="1594" t="s">
        <v>11</v>
      </c>
      <c r="AC14" s="167"/>
      <c r="AD14" s="167" t="str">
        <f>J14</f>
        <v>1 MO. ENDED</v>
      </c>
      <c r="AE14" s="167"/>
      <c r="AF14" s="1747" t="str">
        <f>L14</f>
        <v>MONTH OF</v>
      </c>
      <c r="AG14" s="167"/>
      <c r="AH14" s="167" t="str">
        <f>J14</f>
        <v>1 MO. ENDED</v>
      </c>
      <c r="AI14" s="163"/>
      <c r="AJ14" s="163"/>
      <c r="AK14" s="180"/>
      <c r="AL14" s="167" t="s">
        <v>11</v>
      </c>
      <c r="AM14" s="167"/>
      <c r="AN14" s="167" t="str">
        <f>F14</f>
        <v>1 MO. ENDED</v>
      </c>
      <c r="AO14" s="167"/>
      <c r="AP14" s="181"/>
    </row>
    <row r="15" spans="1:42" ht="15.95" customHeight="1">
      <c r="A15" s="172"/>
      <c r="B15" s="172"/>
      <c r="C15" s="172"/>
      <c r="D15" s="182" t="s">
        <v>1558</v>
      </c>
      <c r="E15" s="163"/>
      <c r="F15" s="182" t="s">
        <v>1559</v>
      </c>
      <c r="G15" s="163"/>
      <c r="H15" s="1746" t="str">
        <f>D15</f>
        <v>APR. 2014</v>
      </c>
      <c r="I15" s="163"/>
      <c r="J15" s="183" t="str">
        <f>F15</f>
        <v>APR. 30, 2014</v>
      </c>
      <c r="K15" s="163"/>
      <c r="L15" s="1595" t="str">
        <f>D15</f>
        <v>APR. 2014</v>
      </c>
      <c r="M15" s="163"/>
      <c r="N15" s="183" t="str">
        <f>F15</f>
        <v>APR. 30, 2014</v>
      </c>
      <c r="O15" s="167"/>
      <c r="P15" s="176"/>
      <c r="Q15" s="167"/>
      <c r="R15" s="183" t="str">
        <f>D15</f>
        <v>APR. 2014</v>
      </c>
      <c r="S15" s="163"/>
      <c r="T15" s="183" t="str">
        <f>F15</f>
        <v>APR. 30, 2014</v>
      </c>
      <c r="U15" s="167"/>
      <c r="V15" s="168"/>
      <c r="W15" s="167"/>
      <c r="X15" s="1746" t="str">
        <f>D15</f>
        <v>APR. 2014</v>
      </c>
      <c r="Y15" s="163"/>
      <c r="Z15" s="183" t="str">
        <f>F15</f>
        <v>APR. 30, 2014</v>
      </c>
      <c r="AA15" s="163"/>
      <c r="AB15" s="1595" t="str">
        <f>D15</f>
        <v>APR. 2014</v>
      </c>
      <c r="AC15" s="163"/>
      <c r="AD15" s="183" t="str">
        <f>J15</f>
        <v>APR. 30, 2014</v>
      </c>
      <c r="AE15" s="167"/>
      <c r="AF15" s="1746" t="str">
        <f>L15</f>
        <v>APR. 2014</v>
      </c>
      <c r="AG15" s="167"/>
      <c r="AH15" s="183" t="str">
        <f>J15</f>
        <v>APR. 30, 2014</v>
      </c>
      <c r="AI15" s="163"/>
      <c r="AJ15" s="163"/>
      <c r="AK15" s="184"/>
      <c r="AL15" s="183" t="str">
        <f>D15</f>
        <v>APR. 2014</v>
      </c>
      <c r="AM15" s="163"/>
      <c r="AN15" s="183" t="str">
        <f>F15</f>
        <v>APR. 30, 2014</v>
      </c>
      <c r="AO15" s="163"/>
      <c r="AP15" s="181"/>
    </row>
    <row r="16" spans="1:42" ht="15.95" customHeight="1">
      <c r="A16" s="171" t="s">
        <v>20</v>
      </c>
      <c r="B16" s="172"/>
      <c r="C16" s="172"/>
      <c r="D16" s="1608" t="s">
        <v>21</v>
      </c>
      <c r="E16" s="172"/>
      <c r="F16" s="173"/>
      <c r="G16" s="172"/>
      <c r="H16" s="1597" t="s">
        <v>21</v>
      </c>
      <c r="I16" s="172"/>
      <c r="J16" s="173"/>
      <c r="K16" s="172"/>
      <c r="L16" s="1597" t="s">
        <v>21</v>
      </c>
      <c r="M16" s="172"/>
      <c r="N16" s="173"/>
      <c r="O16" s="173"/>
      <c r="P16" s="185"/>
      <c r="Q16" s="186"/>
      <c r="R16" s="173"/>
      <c r="S16" s="173"/>
      <c r="T16" s="173"/>
      <c r="U16" s="173"/>
      <c r="V16" s="187"/>
      <c r="W16" s="173"/>
      <c r="X16" s="1597"/>
      <c r="Y16" s="173"/>
      <c r="Z16" s="173"/>
      <c r="AA16" s="172"/>
      <c r="AB16" s="1597" t="s">
        <v>21</v>
      </c>
      <c r="AC16" s="172"/>
      <c r="AD16" s="173"/>
      <c r="AE16" s="173"/>
      <c r="AF16" s="1597"/>
      <c r="AG16" s="173"/>
      <c r="AH16" s="173"/>
      <c r="AI16" s="188"/>
      <c r="AJ16" s="188"/>
      <c r="AK16" s="173"/>
      <c r="AL16" s="173"/>
      <c r="AM16" s="172"/>
      <c r="AN16" s="173"/>
      <c r="AO16" s="173"/>
      <c r="AP16" s="189"/>
    </row>
    <row r="17" spans="1:42" ht="18" customHeight="1">
      <c r="A17" s="172" t="s">
        <v>22</v>
      </c>
      <c r="B17" s="191" t="s">
        <v>21</v>
      </c>
      <c r="C17" s="172"/>
      <c r="D17" s="1609">
        <f>+EXHIBITA!D14</f>
        <v>4015</v>
      </c>
      <c r="E17" s="192" t="s">
        <v>21</v>
      </c>
      <c r="F17" s="192">
        <f>+EXHIBITA!F14</f>
        <v>4015</v>
      </c>
      <c r="G17" s="192"/>
      <c r="H17" s="1808">
        <f>+'Exh G state'!D15</f>
        <v>0</v>
      </c>
      <c r="I17" s="192"/>
      <c r="J17" s="192">
        <f>+'Exh G state'!AE15</f>
        <v>0</v>
      </c>
      <c r="K17" s="192"/>
      <c r="L17" s="1598">
        <f>+EXHIBITA!L14</f>
        <v>1338.3</v>
      </c>
      <c r="M17" s="192"/>
      <c r="N17" s="192">
        <f>+EXHIBITA!N14</f>
        <v>1338.3</v>
      </c>
      <c r="O17" s="194"/>
      <c r="P17" s="195"/>
      <c r="Q17" s="196"/>
      <c r="R17" s="192">
        <f>ROUND(SUM(D17+H17+L17),1)</f>
        <v>5353.3</v>
      </c>
      <c r="S17" s="192"/>
      <c r="T17" s="193">
        <f>ROUND(SUM(F17+J17+N17),1)</f>
        <v>5353.3</v>
      </c>
      <c r="U17" s="192"/>
      <c r="V17" s="197"/>
      <c r="W17" s="192"/>
      <c r="X17" s="1612">
        <v>0</v>
      </c>
      <c r="Y17" s="192"/>
      <c r="Z17" s="198">
        <v>0</v>
      </c>
      <c r="AA17" s="192"/>
      <c r="AB17" s="1612">
        <v>0</v>
      </c>
      <c r="AC17" s="192"/>
      <c r="AD17" s="198">
        <v>0</v>
      </c>
      <c r="AE17" s="198"/>
      <c r="AF17" s="1612">
        <v>0</v>
      </c>
      <c r="AG17" s="198"/>
      <c r="AH17" s="198">
        <v>0</v>
      </c>
      <c r="AI17" s="199"/>
      <c r="AJ17" s="199"/>
      <c r="AK17" s="194"/>
      <c r="AL17" s="192">
        <f>ROUND(SUM(R17)+SUM(X17)+SUM(AB17),1)</f>
        <v>5353.3</v>
      </c>
      <c r="AM17" s="192" t="s">
        <v>21</v>
      </c>
      <c r="AN17" s="192">
        <f>ROUND(SUM(T17)+SUM(Z17)+SUM(AD17),1)</f>
        <v>5353.3</v>
      </c>
      <c r="AO17" s="200"/>
      <c r="AP17" s="201"/>
    </row>
    <row r="18" spans="1:42" ht="18" customHeight="1">
      <c r="A18" s="172" t="s">
        <v>23</v>
      </c>
      <c r="B18" s="191" t="s">
        <v>21</v>
      </c>
      <c r="C18" s="172"/>
      <c r="D18" s="1599">
        <f>+EXHIBITA!D15</f>
        <v>506.5</v>
      </c>
      <c r="E18" s="202"/>
      <c r="F18" s="202">
        <f>+EXHIBITA!F15</f>
        <v>506.5</v>
      </c>
      <c r="G18" s="202"/>
      <c r="H18" s="1809">
        <f>+'Exh G state'!D16</f>
        <v>218.4</v>
      </c>
      <c r="I18" s="202"/>
      <c r="J18" s="202">
        <f>+'Exh G state'!AE16</f>
        <v>218.4</v>
      </c>
      <c r="K18" s="202"/>
      <c r="L18" s="1599">
        <f>+EXHIBITA!L15</f>
        <v>431.7</v>
      </c>
      <c r="M18" s="202"/>
      <c r="N18" s="202">
        <f>+EXHIBITA!N15</f>
        <v>431.7</v>
      </c>
      <c r="O18" s="204"/>
      <c r="P18" s="205"/>
      <c r="Q18" s="206"/>
      <c r="R18" s="202">
        <f>ROUND(SUM(D18+H18+L18),1)</f>
        <v>1156.5999999999999</v>
      </c>
      <c r="S18" s="202"/>
      <c r="T18" s="207">
        <f>ROUND(SUM(F18+J18+N18),1)</f>
        <v>1156.5999999999999</v>
      </c>
      <c r="U18" s="202"/>
      <c r="V18" s="208"/>
      <c r="W18" s="202"/>
      <c r="X18" s="1601">
        <v>0</v>
      </c>
      <c r="Y18" s="202"/>
      <c r="Z18" s="210">
        <v>0</v>
      </c>
      <c r="AA18" s="202"/>
      <c r="AB18" s="1613">
        <f>+EXHIBITA!P15</f>
        <v>47.8</v>
      </c>
      <c r="AC18" s="202"/>
      <c r="AD18" s="202">
        <f>+EXHIBITA!R15</f>
        <v>47.8</v>
      </c>
      <c r="AE18" s="202"/>
      <c r="AF18" s="1601">
        <v>0</v>
      </c>
      <c r="AG18" s="202"/>
      <c r="AH18" s="209">
        <v>0</v>
      </c>
      <c r="AI18" s="211"/>
      <c r="AJ18" s="211"/>
      <c r="AK18" s="204"/>
      <c r="AL18" s="202">
        <f>ROUND(SUM(R18)+SUM(X18)+SUM(AB18),1)</f>
        <v>1204.4000000000001</v>
      </c>
      <c r="AM18" s="202" t="s">
        <v>21</v>
      </c>
      <c r="AN18" s="202">
        <f>ROUND(SUM(T18)+SUM(Z18)+SUM(AD18),1)</f>
        <v>1204.4000000000001</v>
      </c>
      <c r="AO18" s="173"/>
      <c r="AP18" s="189"/>
    </row>
    <row r="19" spans="1:42" ht="18" customHeight="1">
      <c r="A19" s="172" t="s">
        <v>24</v>
      </c>
      <c r="B19" s="213"/>
      <c r="C19" s="172"/>
      <c r="D19" s="1599">
        <f>+EXHIBITA!D16</f>
        <v>148.4</v>
      </c>
      <c r="E19" s="202"/>
      <c r="F19" s="202">
        <f>+EXHIBITA!F16</f>
        <v>148.4</v>
      </c>
      <c r="G19" s="202"/>
      <c r="H19" s="1809">
        <f>+'Exh G state'!D17</f>
        <v>70</v>
      </c>
      <c r="I19" s="202"/>
      <c r="J19" s="202">
        <f>+'Exh G state'!AE17</f>
        <v>70</v>
      </c>
      <c r="K19" s="202"/>
      <c r="L19" s="1599">
        <f>+EXHIBITA!L16</f>
        <v>0</v>
      </c>
      <c r="M19" s="202"/>
      <c r="N19" s="202">
        <f>+EXHIBITA!N16</f>
        <v>0</v>
      </c>
      <c r="O19" s="214"/>
      <c r="P19" s="215"/>
      <c r="Q19" s="216"/>
      <c r="R19" s="202">
        <f t="shared" ref="R19:R21" si="0">ROUND(SUM(D19+H19+L19),1)</f>
        <v>218.4</v>
      </c>
      <c r="S19" s="202"/>
      <c r="T19" s="207">
        <f t="shared" ref="T19:T21" si="1">ROUND(SUM(F19+J19+N19),1)</f>
        <v>218.4</v>
      </c>
      <c r="U19" s="202"/>
      <c r="V19" s="208"/>
      <c r="W19" s="210"/>
      <c r="X19" s="1601">
        <v>0</v>
      </c>
      <c r="Y19" s="210"/>
      <c r="Z19" s="210">
        <v>0</v>
      </c>
      <c r="AA19" s="202"/>
      <c r="AB19" s="1613">
        <f>+EXHIBITA!P16</f>
        <v>54.800000000000004</v>
      </c>
      <c r="AC19" s="202"/>
      <c r="AD19" s="202">
        <f>+EXHIBITA!R16</f>
        <v>54.800000000000004</v>
      </c>
      <c r="AE19" s="202"/>
      <c r="AF19" s="1601">
        <v>0</v>
      </c>
      <c r="AG19" s="202"/>
      <c r="AH19" s="209">
        <v>0</v>
      </c>
      <c r="AI19" s="211"/>
      <c r="AJ19" s="211"/>
      <c r="AK19" s="204"/>
      <c r="AL19" s="202">
        <f t="shared" ref="AL19:AL21" si="2">ROUND(SUM(R19)+SUM(X19)+SUM(AB19),1)</f>
        <v>273.2</v>
      </c>
      <c r="AM19" s="202" t="s">
        <v>21</v>
      </c>
      <c r="AN19" s="202">
        <f t="shared" ref="AN19:AN21" si="3">ROUND(SUM(T19)+SUM(Z19)+SUM(AD19),1)</f>
        <v>273.2</v>
      </c>
      <c r="AO19" s="173"/>
      <c r="AP19" s="189"/>
    </row>
    <row r="20" spans="1:42" ht="18" customHeight="1">
      <c r="A20" s="172" t="s">
        <v>25</v>
      </c>
      <c r="B20" s="217"/>
      <c r="C20" s="172"/>
      <c r="D20" s="1599">
        <f>+EXHIBITA!D17</f>
        <v>84.8</v>
      </c>
      <c r="E20" s="202"/>
      <c r="F20" s="202">
        <f>+EXHIBITA!F17</f>
        <v>84.8</v>
      </c>
      <c r="G20" s="202"/>
      <c r="H20" s="1809">
        <f>+'Exh G state'!D18</f>
        <v>128.80000000000001</v>
      </c>
      <c r="I20" s="202"/>
      <c r="J20" s="202">
        <f>+'Exh G state'!AE18</f>
        <v>128.80000000000001</v>
      </c>
      <c r="K20" s="202"/>
      <c r="L20" s="1599">
        <f>+EXHIBITA!L17</f>
        <v>73.3</v>
      </c>
      <c r="M20" s="202"/>
      <c r="N20" s="202">
        <f>+EXHIBITA!N17</f>
        <v>73.3</v>
      </c>
      <c r="O20" s="204"/>
      <c r="P20" s="205"/>
      <c r="Q20" s="206"/>
      <c r="R20" s="202">
        <f t="shared" si="0"/>
        <v>286.89999999999998</v>
      </c>
      <c r="S20" s="202"/>
      <c r="T20" s="207">
        <f t="shared" si="1"/>
        <v>286.89999999999998</v>
      </c>
      <c r="U20" s="202"/>
      <c r="V20" s="208"/>
      <c r="W20" s="202"/>
      <c r="X20" s="1601">
        <v>0</v>
      </c>
      <c r="Y20" s="202"/>
      <c r="Z20" s="210">
        <v>0</v>
      </c>
      <c r="AA20" s="202"/>
      <c r="AB20" s="1613">
        <f>+EXHIBITA!P17</f>
        <v>0</v>
      </c>
      <c r="AC20" s="210"/>
      <c r="AD20" s="202">
        <f>+EXHIBITA!R17</f>
        <v>0</v>
      </c>
      <c r="AE20" s="202"/>
      <c r="AF20" s="1601">
        <v>0</v>
      </c>
      <c r="AG20" s="202"/>
      <c r="AH20" s="209">
        <v>0</v>
      </c>
      <c r="AI20" s="211"/>
      <c r="AJ20" s="211"/>
      <c r="AK20" s="204"/>
      <c r="AL20" s="202">
        <f t="shared" si="2"/>
        <v>286.89999999999998</v>
      </c>
      <c r="AM20" s="202" t="s">
        <v>21</v>
      </c>
      <c r="AN20" s="202">
        <f t="shared" si="3"/>
        <v>286.89999999999998</v>
      </c>
      <c r="AO20" s="173"/>
      <c r="AP20" s="189"/>
    </row>
    <row r="21" spans="1:42" ht="18" customHeight="1">
      <c r="A21" s="172" t="s">
        <v>26</v>
      </c>
      <c r="B21" s="218">
        <v>-5</v>
      </c>
      <c r="C21" s="172"/>
      <c r="D21" s="1599">
        <f>+EXHIBITA!D18</f>
        <v>175</v>
      </c>
      <c r="E21" s="202"/>
      <c r="F21" s="202">
        <f>+EXHIBITA!F18</f>
        <v>175</v>
      </c>
      <c r="G21" s="202"/>
      <c r="H21" s="1809">
        <f>+'Exh G state'!D19</f>
        <v>1147.0999999999999</v>
      </c>
      <c r="I21" s="202"/>
      <c r="J21" s="202">
        <f>+'Exh G state'!AE19</f>
        <v>1147.0999999999999</v>
      </c>
      <c r="K21" s="202"/>
      <c r="L21" s="1599">
        <f>+EXHIBITA!L18</f>
        <v>46.5</v>
      </c>
      <c r="M21" s="202"/>
      <c r="N21" s="202">
        <f>+EXHIBITA!N18</f>
        <v>46.5</v>
      </c>
      <c r="O21" s="204"/>
      <c r="P21" s="205"/>
      <c r="Q21" s="206"/>
      <c r="R21" s="202">
        <f t="shared" si="0"/>
        <v>1368.6</v>
      </c>
      <c r="S21" s="202"/>
      <c r="T21" s="207">
        <f t="shared" si="1"/>
        <v>1368.6</v>
      </c>
      <c r="U21" s="202"/>
      <c r="V21" s="208"/>
      <c r="W21" s="202"/>
      <c r="X21" s="1599">
        <f>+'Exh G fed'!D19</f>
        <v>12.4</v>
      </c>
      <c r="Y21" s="202"/>
      <c r="Z21" s="207">
        <f>+'Exh G fed'!AE19</f>
        <v>12.4</v>
      </c>
      <c r="AA21" s="202"/>
      <c r="AB21" s="1613">
        <f>+EXHIBITA!P18</f>
        <v>204.2</v>
      </c>
      <c r="AC21" s="202"/>
      <c r="AD21" s="202">
        <f>+EXHIBITA!R18</f>
        <v>204.2</v>
      </c>
      <c r="AE21" s="202"/>
      <c r="AF21" s="1601">
        <v>0</v>
      </c>
      <c r="AG21" s="202"/>
      <c r="AH21" s="209">
        <v>0</v>
      </c>
      <c r="AI21" s="211"/>
      <c r="AJ21" s="211"/>
      <c r="AK21" s="204"/>
      <c r="AL21" s="202">
        <f t="shared" si="2"/>
        <v>1585.2</v>
      </c>
      <c r="AM21" s="202" t="s">
        <v>21</v>
      </c>
      <c r="AN21" s="202">
        <f t="shared" si="3"/>
        <v>1585.2</v>
      </c>
      <c r="AO21" s="173"/>
      <c r="AP21" s="189"/>
    </row>
    <row r="22" spans="1:42" ht="18" customHeight="1">
      <c r="A22" s="172" t="s">
        <v>27</v>
      </c>
      <c r="B22" s="217"/>
      <c r="C22" s="172"/>
      <c r="D22" s="1599">
        <f>+EXHIBITA!D19</f>
        <v>0.5</v>
      </c>
      <c r="E22" s="202"/>
      <c r="F22" s="202">
        <f>+EXHIBITA!F19</f>
        <v>0.5</v>
      </c>
      <c r="G22" s="202"/>
      <c r="H22" s="1809">
        <f>+'Exh G state'!D20</f>
        <v>0</v>
      </c>
      <c r="I22" s="202"/>
      <c r="J22" s="202">
        <f>+'Exh G state'!AE20</f>
        <v>0</v>
      </c>
      <c r="K22" s="202"/>
      <c r="L22" s="1599">
        <f>+EXHIBITA!L19</f>
        <v>0</v>
      </c>
      <c r="M22" s="210"/>
      <c r="N22" s="202">
        <f>+EXHIBITA!N19</f>
        <v>0</v>
      </c>
      <c r="O22" s="214"/>
      <c r="P22" s="215"/>
      <c r="Q22" s="216"/>
      <c r="R22" s="210">
        <f>ROUND(SUM(D22+H22+L22),1)</f>
        <v>0.5</v>
      </c>
      <c r="S22" s="214"/>
      <c r="T22" s="207">
        <f>ROUND(SUM(F22+J22+N22),1)</f>
        <v>0.5</v>
      </c>
      <c r="U22" s="202"/>
      <c r="V22" s="208"/>
      <c r="W22" s="214"/>
      <c r="X22" s="1599">
        <f>+'Exh G fed'!D20</f>
        <v>2865.9</v>
      </c>
      <c r="Y22" s="214"/>
      <c r="Z22" s="207">
        <f>+'Exh G fed'!AE20</f>
        <v>2865.9</v>
      </c>
      <c r="AA22" s="202"/>
      <c r="AB22" s="1613">
        <f>+EXHIBITA!P19</f>
        <v>111.6</v>
      </c>
      <c r="AC22" s="202"/>
      <c r="AD22" s="202">
        <f>+EXHIBITA!R19</f>
        <v>111.6</v>
      </c>
      <c r="AE22" s="202"/>
      <c r="AF22" s="1602">
        <v>0</v>
      </c>
      <c r="AG22" s="202"/>
      <c r="AH22" s="221">
        <v>0</v>
      </c>
      <c r="AI22" s="211"/>
      <c r="AJ22" s="211"/>
      <c r="AK22" s="204"/>
      <c r="AL22" s="202">
        <f>ROUND(SUM(R22)+SUM(X22)+SUM(AB22),1)</f>
        <v>2978</v>
      </c>
      <c r="AM22" s="202" t="s">
        <v>21</v>
      </c>
      <c r="AN22" s="202">
        <f>ROUND(SUM(T22)+SUM(Z22)+SUM(AD22),1)</f>
        <v>2978</v>
      </c>
      <c r="AO22" s="173"/>
      <c r="AP22" s="189"/>
    </row>
    <row r="23" spans="1:42" ht="18" customHeight="1">
      <c r="A23" s="171" t="s">
        <v>28</v>
      </c>
      <c r="B23" s="172"/>
      <c r="C23" s="172"/>
      <c r="D23" s="222">
        <f>ROUND(SUM(D17:D22),1)</f>
        <v>4930.2</v>
      </c>
      <c r="E23" s="223"/>
      <c r="F23" s="224">
        <f>ROUND(SUM(F17:F22),1)</f>
        <v>4930.2</v>
      </c>
      <c r="G23" s="223"/>
      <c r="H23" s="222">
        <f>ROUND(SUM(H17:H22),1)</f>
        <v>1564.3</v>
      </c>
      <c r="I23" s="223"/>
      <c r="J23" s="222">
        <f>ROUND(SUM(J17:J22),1)</f>
        <v>1564.3</v>
      </c>
      <c r="K23" s="223"/>
      <c r="L23" s="222">
        <f>ROUND(SUM(L17:L22),1)</f>
        <v>1889.8</v>
      </c>
      <c r="M23" s="223"/>
      <c r="N23" s="222">
        <f>ROUND(SUM(N17:N22),1)</f>
        <v>1889.8</v>
      </c>
      <c r="O23" s="225"/>
      <c r="P23" s="226"/>
      <c r="Q23" s="227"/>
      <c r="R23" s="222">
        <f>ROUND(SUM(R17:R22),1)</f>
        <v>8384.2999999999993</v>
      </c>
      <c r="S23" s="225"/>
      <c r="T23" s="222">
        <f>ROUND(SUM(T17:T22),1)</f>
        <v>8384.2999999999993</v>
      </c>
      <c r="U23" s="225"/>
      <c r="V23" s="228"/>
      <c r="W23" s="225"/>
      <c r="X23" s="222">
        <f>ROUND(SUM(X17:X22),1)</f>
        <v>2878.3</v>
      </c>
      <c r="Y23" s="225"/>
      <c r="Z23" s="222">
        <f>ROUND(SUM(Z17:Z22),1)</f>
        <v>2878.3</v>
      </c>
      <c r="AA23" s="223"/>
      <c r="AB23" s="222">
        <f>ROUND(SUM(AB18:AB22),1)</f>
        <v>418.4</v>
      </c>
      <c r="AC23" s="223"/>
      <c r="AD23" s="222">
        <f>ROUND(SUM(AD17:AD22),1)</f>
        <v>418.4</v>
      </c>
      <c r="AE23" s="225"/>
      <c r="AF23" s="222">
        <f>ROUND(SUM(AF17:AF22),1)</f>
        <v>0</v>
      </c>
      <c r="AG23" s="225"/>
      <c r="AH23" s="222">
        <f>ROUND(SUM(AH17:AH22),1)</f>
        <v>0</v>
      </c>
      <c r="AI23" s="230"/>
      <c r="AJ23" s="230"/>
      <c r="AK23" s="225"/>
      <c r="AL23" s="222">
        <f>ROUND(SUM(AL17:AL22),1)</f>
        <v>11681</v>
      </c>
      <c r="AM23" s="223"/>
      <c r="AN23" s="222">
        <f>ROUND(SUM(AN17:AN22),1)</f>
        <v>11681</v>
      </c>
      <c r="AO23" s="175"/>
      <c r="AP23" s="231"/>
    </row>
    <row r="24" spans="1:42" ht="15.95" customHeight="1">
      <c r="A24" s="171"/>
      <c r="B24" s="172"/>
      <c r="C24" s="172"/>
      <c r="D24" s="1600"/>
      <c r="E24" s="202"/>
      <c r="F24" s="204"/>
      <c r="G24" s="202"/>
      <c r="H24" s="1600"/>
      <c r="I24" s="202"/>
      <c r="J24" s="204"/>
      <c r="K24" s="202"/>
      <c r="L24" s="1600"/>
      <c r="M24" s="202"/>
      <c r="N24" s="204"/>
      <c r="O24" s="204"/>
      <c r="P24" s="205"/>
      <c r="Q24" s="206"/>
      <c r="R24" s="204"/>
      <c r="S24" s="204"/>
      <c r="T24" s="204"/>
      <c r="U24" s="204"/>
      <c r="V24" s="232"/>
      <c r="W24" s="204"/>
      <c r="X24" s="1600"/>
      <c r="Y24" s="204"/>
      <c r="Z24" s="204"/>
      <c r="AA24" s="202"/>
      <c r="AB24" s="1600"/>
      <c r="AC24" s="202"/>
      <c r="AD24" s="204"/>
      <c r="AE24" s="204"/>
      <c r="AF24" s="1600"/>
      <c r="AG24" s="204"/>
      <c r="AH24" s="204"/>
      <c r="AI24" s="211"/>
      <c r="AJ24" s="211"/>
      <c r="AK24" s="204"/>
      <c r="AL24" s="204"/>
      <c r="AM24" s="202"/>
      <c r="AN24" s="204"/>
      <c r="AO24" s="173"/>
      <c r="AP24" s="189"/>
    </row>
    <row r="25" spans="1:42" ht="15.95" customHeight="1">
      <c r="A25" s="171" t="s">
        <v>29</v>
      </c>
      <c r="B25" s="172"/>
      <c r="C25" s="172"/>
      <c r="D25" s="1599"/>
      <c r="E25" s="202"/>
      <c r="F25" s="202"/>
      <c r="G25" s="202"/>
      <c r="H25" s="1599"/>
      <c r="I25" s="202"/>
      <c r="J25" s="202"/>
      <c r="K25" s="202"/>
      <c r="L25" s="1599"/>
      <c r="M25" s="202"/>
      <c r="N25" s="202"/>
      <c r="O25" s="204"/>
      <c r="P25" s="205"/>
      <c r="Q25" s="206"/>
      <c r="R25" s="202"/>
      <c r="S25" s="202"/>
      <c r="T25" s="202"/>
      <c r="U25" s="202"/>
      <c r="V25" s="208"/>
      <c r="W25" s="202"/>
      <c r="X25" s="1599"/>
      <c r="Y25" s="202"/>
      <c r="Z25" s="202"/>
      <c r="AA25" s="202"/>
      <c r="AB25" s="1599"/>
      <c r="AC25" s="202"/>
      <c r="AD25" s="202"/>
      <c r="AE25" s="202"/>
      <c r="AF25" s="1599"/>
      <c r="AG25" s="202"/>
      <c r="AH25" s="202"/>
      <c r="AI25" s="211"/>
      <c r="AJ25" s="211"/>
      <c r="AK25" s="204"/>
      <c r="AL25" s="202"/>
      <c r="AM25" s="202"/>
      <c r="AN25" s="202"/>
      <c r="AO25" s="173"/>
      <c r="AP25" s="189"/>
    </row>
    <row r="26" spans="1:42" ht="15.95" customHeight="1">
      <c r="A26" s="172" t="s">
        <v>30</v>
      </c>
      <c r="B26" s="217" t="s">
        <v>1769</v>
      </c>
      <c r="C26" s="172"/>
      <c r="D26" s="1601"/>
      <c r="E26" s="210"/>
      <c r="F26" s="209"/>
      <c r="G26" s="202"/>
      <c r="H26" s="1601"/>
      <c r="I26" s="210"/>
      <c r="J26" s="209"/>
      <c r="K26" s="202"/>
      <c r="L26" s="1601"/>
      <c r="M26" s="202"/>
      <c r="N26" s="210"/>
      <c r="O26" s="204"/>
      <c r="P26" s="205"/>
      <c r="Q26" s="206"/>
      <c r="R26" s="210"/>
      <c r="S26" s="210"/>
      <c r="T26" s="210"/>
      <c r="U26" s="202"/>
      <c r="V26" s="208"/>
      <c r="W26" s="202"/>
      <c r="X26" s="1601"/>
      <c r="Y26" s="210"/>
      <c r="Z26" s="209"/>
      <c r="AA26" s="202"/>
      <c r="AB26" s="1601"/>
      <c r="AC26" s="210"/>
      <c r="AD26" s="209"/>
      <c r="AE26" s="202"/>
      <c r="AF26" s="1601"/>
      <c r="AG26" s="214"/>
      <c r="AH26" s="209"/>
      <c r="AI26" s="211"/>
      <c r="AJ26" s="211"/>
      <c r="AK26" s="204"/>
      <c r="AL26" s="202"/>
      <c r="AM26" s="202"/>
      <c r="AN26" s="202"/>
      <c r="AO26" s="173"/>
      <c r="AP26" s="189"/>
    </row>
    <row r="27" spans="1:42" ht="18" customHeight="1">
      <c r="A27" s="2753" t="s">
        <v>31</v>
      </c>
      <c r="B27" s="172"/>
      <c r="C27" s="172"/>
      <c r="D27" s="1610">
        <f>+EXHIBITA!D24</f>
        <v>316.7</v>
      </c>
      <c r="E27" s="202"/>
      <c r="F27" s="233">
        <f>+EXHIBITA!F24</f>
        <v>316.7</v>
      </c>
      <c r="G27" s="202"/>
      <c r="H27" s="1610">
        <f>+'Exh G state'!D26</f>
        <v>0.3</v>
      </c>
      <c r="I27" s="202"/>
      <c r="J27" s="233">
        <f>+'Exh G state'!AE26</f>
        <v>0.3</v>
      </c>
      <c r="K27" s="202"/>
      <c r="L27" s="1601">
        <f>+EXHIBITA!L24</f>
        <v>0</v>
      </c>
      <c r="M27" s="202"/>
      <c r="N27" s="210">
        <f>+EXHIBITA!N24</f>
        <v>0</v>
      </c>
      <c r="O27" s="214"/>
      <c r="P27" s="215"/>
      <c r="Q27" s="216"/>
      <c r="R27" s="207">
        <f>ROUND(SUM(D27+H27+L27),1)</f>
        <v>317</v>
      </c>
      <c r="S27" s="207"/>
      <c r="T27" s="207">
        <f>ROUND(SUM(F27+J27+N27),1)</f>
        <v>317</v>
      </c>
      <c r="U27" s="202"/>
      <c r="V27" s="208"/>
      <c r="W27" s="210"/>
      <c r="X27" s="1610">
        <f>+'Exh G fed'!D26</f>
        <v>446.3</v>
      </c>
      <c r="Y27" s="210"/>
      <c r="Z27" s="207">
        <f>+'Exh G fed'!AE26</f>
        <v>446.3</v>
      </c>
      <c r="AA27" s="202"/>
      <c r="AB27" s="1599">
        <f>+EXHIBITA!P24</f>
        <v>0.5</v>
      </c>
      <c r="AC27" s="202"/>
      <c r="AD27" s="202">
        <f>+EXHIBITA!R24</f>
        <v>0.5</v>
      </c>
      <c r="AE27" s="210"/>
      <c r="AF27" s="1601">
        <v>0</v>
      </c>
      <c r="AG27" s="214"/>
      <c r="AH27" s="209">
        <v>0</v>
      </c>
      <c r="AI27" s="211"/>
      <c r="AJ27" s="211"/>
      <c r="AK27" s="204"/>
      <c r="AL27" s="202">
        <f>ROUND(SUM(R27)+SUM(X27)+SUM(AB27),1)</f>
        <v>763.8</v>
      </c>
      <c r="AM27" s="202" t="s">
        <v>21</v>
      </c>
      <c r="AN27" s="202">
        <f>ROUND(SUM(T27)+SUM(Z27)+SUM(AD27),1)</f>
        <v>763.8</v>
      </c>
      <c r="AO27" s="173"/>
      <c r="AP27" s="189"/>
    </row>
    <row r="28" spans="1:42" ht="18" customHeight="1">
      <c r="A28" s="2753" t="s">
        <v>32</v>
      </c>
      <c r="B28" s="217"/>
      <c r="C28" s="172"/>
      <c r="D28" s="1610">
        <f>+EXHIBITA!D25</f>
        <v>0.2</v>
      </c>
      <c r="E28" s="202"/>
      <c r="F28" s="233">
        <f>+EXHIBITA!F25</f>
        <v>0.2</v>
      </c>
      <c r="G28" s="202"/>
      <c r="H28" s="1610">
        <f>+'Exh G state'!D27</f>
        <v>0.1</v>
      </c>
      <c r="I28" s="207"/>
      <c r="J28" s="233">
        <f>+'Exh G state'!AE27</f>
        <v>0.1</v>
      </c>
      <c r="K28" s="202"/>
      <c r="L28" s="1601">
        <f>+EXHIBITA!L25</f>
        <v>0</v>
      </c>
      <c r="M28" s="202"/>
      <c r="N28" s="210">
        <f>+EXHIBITA!N25</f>
        <v>0</v>
      </c>
      <c r="O28" s="214"/>
      <c r="P28" s="215"/>
      <c r="Q28" s="216"/>
      <c r="R28" s="207">
        <f t="shared" ref="R28:R35" si="4">ROUND(SUM(D28+H28+L28),1)</f>
        <v>0.3</v>
      </c>
      <c r="S28" s="207"/>
      <c r="T28" s="207">
        <f t="shared" ref="T28:T35" si="5">ROUND(SUM(F28+J28+N28),1)</f>
        <v>0.3</v>
      </c>
      <c r="U28" s="202"/>
      <c r="V28" s="208"/>
      <c r="W28" s="210"/>
      <c r="X28" s="1610">
        <f>+'Exh G fed'!D27</f>
        <v>0</v>
      </c>
      <c r="Y28" s="210"/>
      <c r="Z28" s="207">
        <f>+'Exh G fed'!AE27</f>
        <v>0</v>
      </c>
      <c r="AA28" s="202"/>
      <c r="AB28" s="1599">
        <f>+EXHIBITA!P25</f>
        <v>2.2999999999999998</v>
      </c>
      <c r="AC28" s="202"/>
      <c r="AD28" s="202">
        <f>+EXHIBITA!R25</f>
        <v>2.2999999999999998</v>
      </c>
      <c r="AE28" s="207"/>
      <c r="AF28" s="1601">
        <v>0</v>
      </c>
      <c r="AG28" s="214"/>
      <c r="AH28" s="209">
        <v>0</v>
      </c>
      <c r="AI28" s="211"/>
      <c r="AJ28" s="211"/>
      <c r="AK28" s="204"/>
      <c r="AL28" s="202">
        <f t="shared" ref="AL28:AL35" si="6">ROUND(SUM(R28)+SUM(X28)+SUM(AB28),1)</f>
        <v>2.6</v>
      </c>
      <c r="AM28" s="202" t="s">
        <v>21</v>
      </c>
      <c r="AN28" s="202">
        <f t="shared" ref="AN28:AN35" si="7">ROUND(SUM(T28)+SUM(Z28)+SUM(AD28),1)</f>
        <v>2.6</v>
      </c>
      <c r="AO28" s="173"/>
      <c r="AP28" s="189"/>
    </row>
    <row r="29" spans="1:42" ht="18" customHeight="1">
      <c r="A29" s="2753" t="s">
        <v>33</v>
      </c>
      <c r="B29" s="234"/>
      <c r="C29" s="172"/>
      <c r="D29" s="1610">
        <f>+EXHIBITA!D26</f>
        <v>2.1</v>
      </c>
      <c r="E29" s="202"/>
      <c r="F29" s="233">
        <f>+EXHIBITA!F26</f>
        <v>2.1</v>
      </c>
      <c r="G29" s="202"/>
      <c r="H29" s="1610">
        <f>+'Exh G state'!D28</f>
        <v>12.1</v>
      </c>
      <c r="I29" s="202"/>
      <c r="J29" s="233">
        <f>+'Exh G state'!AE28</f>
        <v>12.1</v>
      </c>
      <c r="K29" s="202"/>
      <c r="L29" s="1601">
        <f>+EXHIBITA!L26</f>
        <v>0</v>
      </c>
      <c r="M29" s="202"/>
      <c r="N29" s="210">
        <f>+EXHIBITA!N26</f>
        <v>0</v>
      </c>
      <c r="O29" s="214"/>
      <c r="P29" s="215"/>
      <c r="Q29" s="216"/>
      <c r="R29" s="207">
        <f t="shared" si="4"/>
        <v>14.2</v>
      </c>
      <c r="S29" s="207"/>
      <c r="T29" s="207">
        <f t="shared" si="5"/>
        <v>14.2</v>
      </c>
      <c r="U29" s="202"/>
      <c r="V29" s="208"/>
      <c r="W29" s="210"/>
      <c r="X29" s="1610">
        <f>+'Exh G fed'!D28</f>
        <v>2.2000000000000002</v>
      </c>
      <c r="Y29" s="210"/>
      <c r="Z29" s="207">
        <f>+'Exh G fed'!AE28</f>
        <v>2.2000000000000002</v>
      </c>
      <c r="AA29" s="202"/>
      <c r="AB29" s="1599">
        <f>+EXHIBITA!P26</f>
        <v>1.2</v>
      </c>
      <c r="AC29" s="202"/>
      <c r="AD29" s="202">
        <f>+EXHIBITA!R26</f>
        <v>1.2</v>
      </c>
      <c r="AE29" s="202"/>
      <c r="AF29" s="1601">
        <v>0</v>
      </c>
      <c r="AG29" s="214"/>
      <c r="AH29" s="209">
        <v>0</v>
      </c>
      <c r="AI29" s="211"/>
      <c r="AJ29" s="211"/>
      <c r="AK29" s="204"/>
      <c r="AL29" s="202">
        <f t="shared" si="6"/>
        <v>17.600000000000001</v>
      </c>
      <c r="AM29" s="202" t="s">
        <v>21</v>
      </c>
      <c r="AN29" s="202">
        <f t="shared" si="7"/>
        <v>17.600000000000001</v>
      </c>
      <c r="AO29" s="173"/>
      <c r="AP29" s="189"/>
    </row>
    <row r="30" spans="1:42" ht="18" customHeight="1">
      <c r="A30" s="2753" t="s">
        <v>34</v>
      </c>
      <c r="B30" s="234"/>
      <c r="C30" s="172"/>
      <c r="D30" s="1610"/>
      <c r="E30" s="202"/>
      <c r="F30" s="233"/>
      <c r="G30" s="202"/>
      <c r="H30" s="1610"/>
      <c r="I30" s="202"/>
      <c r="J30" s="233"/>
      <c r="K30" s="202"/>
      <c r="L30" s="1601"/>
      <c r="M30" s="202"/>
      <c r="N30" s="210"/>
      <c r="O30" s="214"/>
      <c r="P30" s="215"/>
      <c r="Q30" s="216"/>
      <c r="R30" s="1613" t="s">
        <v>21</v>
      </c>
      <c r="S30" s="207"/>
      <c r="T30" s="1613" t="s">
        <v>21</v>
      </c>
      <c r="U30" s="202"/>
      <c r="V30" s="208"/>
      <c r="W30" s="210"/>
      <c r="X30" s="1610"/>
      <c r="Y30" s="210"/>
      <c r="Z30" s="207"/>
      <c r="AA30" s="202"/>
      <c r="AB30" s="1599"/>
      <c r="AC30" s="202"/>
      <c r="AD30" s="202"/>
      <c r="AE30" s="214"/>
      <c r="AF30" s="1601"/>
      <c r="AG30" s="214"/>
      <c r="AH30" s="209"/>
      <c r="AI30" s="211"/>
      <c r="AJ30" s="211"/>
      <c r="AK30" s="204"/>
      <c r="AL30" s="1599" t="s">
        <v>21</v>
      </c>
      <c r="AM30" s="202" t="s">
        <v>21</v>
      </c>
      <c r="AN30" s="1599" t="s">
        <v>21</v>
      </c>
      <c r="AO30" s="173"/>
      <c r="AP30" s="189"/>
    </row>
    <row r="31" spans="1:42" ht="18" customHeight="1">
      <c r="A31" s="2754" t="s">
        <v>35</v>
      </c>
      <c r="B31" s="152"/>
      <c r="C31" s="172"/>
      <c r="D31" s="1610">
        <f>+EXHIBITA!D28</f>
        <v>1097.2</v>
      </c>
      <c r="E31" s="202"/>
      <c r="F31" s="233">
        <f>+EXHIBITA!F28</f>
        <v>1097.2</v>
      </c>
      <c r="G31" s="202"/>
      <c r="H31" s="1610">
        <f>+'Exh G state'!D30</f>
        <v>272.60000000000002</v>
      </c>
      <c r="I31" s="202"/>
      <c r="J31" s="233">
        <f>+'Exh G state'!AE30</f>
        <v>272.60000000000002</v>
      </c>
      <c r="K31" s="202"/>
      <c r="L31" s="1601">
        <f>+EXHIBITA!L28</f>
        <v>0</v>
      </c>
      <c r="M31" s="202"/>
      <c r="N31" s="210">
        <f>+EXHIBITA!N28</f>
        <v>0</v>
      </c>
      <c r="O31" s="214"/>
      <c r="P31" s="215"/>
      <c r="Q31" s="216"/>
      <c r="R31" s="207">
        <f t="shared" si="4"/>
        <v>1369.8</v>
      </c>
      <c r="S31" s="207"/>
      <c r="T31" s="207">
        <f t="shared" si="5"/>
        <v>1369.8</v>
      </c>
      <c r="U31" s="202"/>
      <c r="V31" s="208"/>
      <c r="W31" s="210"/>
      <c r="X31" s="1610">
        <f>+'Exh G fed'!D30</f>
        <v>2253.8000000000002</v>
      </c>
      <c r="Y31" s="210"/>
      <c r="Z31" s="207">
        <f>+'Exh G fed'!AE30</f>
        <v>2253.8000000000002</v>
      </c>
      <c r="AA31" s="202"/>
      <c r="AB31" s="1599">
        <f>+EXHIBITA!P28</f>
        <v>0</v>
      </c>
      <c r="AC31" s="210"/>
      <c r="AD31" s="202">
        <f>+EXHIBITA!R28</f>
        <v>0</v>
      </c>
      <c r="AE31" s="220"/>
      <c r="AF31" s="1601">
        <v>0</v>
      </c>
      <c r="AG31" s="214"/>
      <c r="AH31" s="209">
        <v>0</v>
      </c>
      <c r="AI31" s="211"/>
      <c r="AJ31" s="211"/>
      <c r="AK31" s="204"/>
      <c r="AL31" s="202">
        <f t="shared" si="6"/>
        <v>3623.6</v>
      </c>
      <c r="AM31" s="202" t="s">
        <v>21</v>
      </c>
      <c r="AN31" s="202">
        <f t="shared" si="7"/>
        <v>3623.6</v>
      </c>
      <c r="AO31" s="173"/>
      <c r="AP31" s="189"/>
    </row>
    <row r="32" spans="1:42" ht="18" customHeight="1">
      <c r="A32" s="2753" t="s">
        <v>36</v>
      </c>
      <c r="B32" s="234"/>
      <c r="C32" s="172"/>
      <c r="D32" s="1610">
        <f>+EXHIBITA!D29</f>
        <v>7.2</v>
      </c>
      <c r="E32" s="202"/>
      <c r="F32" s="233">
        <f>+EXHIBITA!F29</f>
        <v>7.2</v>
      </c>
      <c r="G32" s="202"/>
      <c r="H32" s="1610">
        <f>+'Exh G state'!D31</f>
        <v>76.099999999999994</v>
      </c>
      <c r="I32" s="202"/>
      <c r="J32" s="233">
        <f>+'Exh G state'!AE31</f>
        <v>76.099999999999994</v>
      </c>
      <c r="K32" s="202"/>
      <c r="L32" s="1601">
        <f>+EXHIBITA!L29</f>
        <v>0</v>
      </c>
      <c r="M32" s="202"/>
      <c r="N32" s="210">
        <f>+EXHIBITA!N29</f>
        <v>0</v>
      </c>
      <c r="O32" s="214"/>
      <c r="P32" s="215"/>
      <c r="Q32" s="216"/>
      <c r="R32" s="207">
        <f t="shared" si="4"/>
        <v>83.3</v>
      </c>
      <c r="S32" s="207"/>
      <c r="T32" s="207">
        <f t="shared" si="5"/>
        <v>83.3</v>
      </c>
      <c r="U32" s="202"/>
      <c r="V32" s="208"/>
      <c r="W32" s="210"/>
      <c r="X32" s="1610">
        <f>+'Exh G fed'!D31</f>
        <v>142</v>
      </c>
      <c r="Y32" s="210"/>
      <c r="Z32" s="207">
        <f>+'Exh G fed'!AE31</f>
        <v>142</v>
      </c>
      <c r="AA32" s="202"/>
      <c r="AB32" s="1599">
        <f>+EXHIBITA!P29</f>
        <v>4.9000000000000004</v>
      </c>
      <c r="AC32" s="202"/>
      <c r="AD32" s="202">
        <f>+EXHIBITA!R29</f>
        <v>4.9000000000000004</v>
      </c>
      <c r="AE32" s="220"/>
      <c r="AF32" s="1601">
        <v>0</v>
      </c>
      <c r="AG32" s="214"/>
      <c r="AH32" s="209">
        <v>0</v>
      </c>
      <c r="AI32" s="211"/>
      <c r="AJ32" s="211"/>
      <c r="AK32" s="204"/>
      <c r="AL32" s="202">
        <f t="shared" si="6"/>
        <v>230.2</v>
      </c>
      <c r="AM32" s="202" t="s">
        <v>21</v>
      </c>
      <c r="AN32" s="202">
        <f t="shared" si="7"/>
        <v>230.2</v>
      </c>
      <c r="AO32" s="173"/>
      <c r="AP32" s="189"/>
    </row>
    <row r="33" spans="1:42" ht="18" customHeight="1">
      <c r="A33" s="2753" t="s">
        <v>37</v>
      </c>
      <c r="B33" s="172"/>
      <c r="C33" s="172"/>
      <c r="D33" s="1610">
        <f>+EXHIBITA!D30</f>
        <v>10</v>
      </c>
      <c r="E33" s="202"/>
      <c r="F33" s="233">
        <f>+EXHIBITA!F30</f>
        <v>10</v>
      </c>
      <c r="G33" s="202"/>
      <c r="H33" s="1610">
        <f>+'Exh G state'!D32</f>
        <v>5.2</v>
      </c>
      <c r="I33" s="202"/>
      <c r="J33" s="233">
        <f>+'Exh G state'!AE32</f>
        <v>5.2</v>
      </c>
      <c r="K33" s="202"/>
      <c r="L33" s="1601">
        <f>+EXHIBITA!L30</f>
        <v>0</v>
      </c>
      <c r="M33" s="202"/>
      <c r="N33" s="210">
        <f>+EXHIBITA!N30</f>
        <v>0</v>
      </c>
      <c r="O33" s="214"/>
      <c r="P33" s="215"/>
      <c r="Q33" s="216"/>
      <c r="R33" s="207">
        <f t="shared" si="4"/>
        <v>15.2</v>
      </c>
      <c r="S33" s="207"/>
      <c r="T33" s="207">
        <f t="shared" si="5"/>
        <v>15.2</v>
      </c>
      <c r="U33" s="202"/>
      <c r="V33" s="208"/>
      <c r="W33" s="210"/>
      <c r="X33" s="1610">
        <f>+'Exh G fed'!D32</f>
        <v>54.6</v>
      </c>
      <c r="Y33" s="210"/>
      <c r="Z33" s="207">
        <f>+'Exh G fed'!AE32</f>
        <v>54.6</v>
      </c>
      <c r="AA33" s="202"/>
      <c r="AB33" s="1599">
        <f>+EXHIBITA!P30</f>
        <v>0</v>
      </c>
      <c r="AC33" s="202"/>
      <c r="AD33" s="202">
        <f>+EXHIBITA!R30</f>
        <v>0</v>
      </c>
      <c r="AE33" s="220"/>
      <c r="AF33" s="1601">
        <v>0</v>
      </c>
      <c r="AG33" s="214"/>
      <c r="AH33" s="209">
        <v>0</v>
      </c>
      <c r="AI33" s="211"/>
      <c r="AJ33" s="211"/>
      <c r="AK33" s="204"/>
      <c r="AL33" s="202">
        <f t="shared" si="6"/>
        <v>69.8</v>
      </c>
      <c r="AM33" s="202" t="s">
        <v>21</v>
      </c>
      <c r="AN33" s="202">
        <f t="shared" si="7"/>
        <v>69.8</v>
      </c>
      <c r="AO33" s="173"/>
      <c r="AP33" s="189"/>
    </row>
    <row r="34" spans="1:42" ht="18" customHeight="1">
      <c r="A34" s="2753" t="s">
        <v>38</v>
      </c>
      <c r="B34" s="172"/>
      <c r="C34" s="172"/>
      <c r="D34" s="1610">
        <f>+EXHIBITA!D31</f>
        <v>127.8</v>
      </c>
      <c r="E34" s="202"/>
      <c r="F34" s="233">
        <f>+EXHIBITA!F31</f>
        <v>127.8</v>
      </c>
      <c r="G34" s="202"/>
      <c r="H34" s="1610">
        <f>+'Exh G state'!D33</f>
        <v>0.4</v>
      </c>
      <c r="I34" s="202"/>
      <c r="J34" s="233">
        <f>+'Exh G state'!AE33</f>
        <v>0.4</v>
      </c>
      <c r="K34" s="202"/>
      <c r="L34" s="1601">
        <f>+EXHIBITA!L31</f>
        <v>0</v>
      </c>
      <c r="M34" s="202"/>
      <c r="N34" s="210">
        <f>+EXHIBITA!N31</f>
        <v>0</v>
      </c>
      <c r="O34" s="214"/>
      <c r="P34" s="215"/>
      <c r="Q34" s="216"/>
      <c r="R34" s="207">
        <f t="shared" si="4"/>
        <v>128.19999999999999</v>
      </c>
      <c r="S34" s="207"/>
      <c r="T34" s="207">
        <f t="shared" si="5"/>
        <v>128.19999999999999</v>
      </c>
      <c r="U34" s="202"/>
      <c r="V34" s="208"/>
      <c r="W34" s="210"/>
      <c r="X34" s="1610">
        <f>+'Exh G fed'!D33</f>
        <v>363.7</v>
      </c>
      <c r="Y34" s="210"/>
      <c r="Z34" s="207">
        <f>+'Exh G fed'!AE33</f>
        <v>363.7</v>
      </c>
      <c r="AA34" s="202"/>
      <c r="AB34" s="1599">
        <f>+EXHIBITA!P31</f>
        <v>0</v>
      </c>
      <c r="AC34" s="202"/>
      <c r="AD34" s="202">
        <f>+EXHIBITA!R31</f>
        <v>0</v>
      </c>
      <c r="AE34" s="220"/>
      <c r="AF34" s="1601">
        <v>0</v>
      </c>
      <c r="AG34" s="214"/>
      <c r="AH34" s="209">
        <v>0</v>
      </c>
      <c r="AI34" s="211"/>
      <c r="AJ34" s="211"/>
      <c r="AK34" s="204"/>
      <c r="AL34" s="202">
        <f t="shared" si="6"/>
        <v>491.9</v>
      </c>
      <c r="AM34" s="202" t="s">
        <v>21</v>
      </c>
      <c r="AN34" s="202">
        <f t="shared" si="7"/>
        <v>491.9</v>
      </c>
      <c r="AO34" s="173"/>
      <c r="AP34" s="189"/>
    </row>
    <row r="35" spans="1:42" ht="18" customHeight="1">
      <c r="A35" s="2753" t="s">
        <v>39</v>
      </c>
      <c r="B35" s="172"/>
      <c r="C35" s="172"/>
      <c r="D35" s="1610">
        <f>+EXHIBITA!D32</f>
        <v>7.5</v>
      </c>
      <c r="E35" s="202"/>
      <c r="F35" s="233">
        <f>+EXHIBITA!F32</f>
        <v>7.5</v>
      </c>
      <c r="G35" s="202"/>
      <c r="H35" s="1610">
        <f>+'Exh G state'!D34</f>
        <v>0.5</v>
      </c>
      <c r="I35" s="202"/>
      <c r="J35" s="233">
        <f>+'Exh G state'!AE34</f>
        <v>0.5</v>
      </c>
      <c r="K35" s="202"/>
      <c r="L35" s="1601">
        <f>+EXHIBITA!L32</f>
        <v>0</v>
      </c>
      <c r="M35" s="202"/>
      <c r="N35" s="210">
        <f>+EXHIBITA!N32</f>
        <v>0</v>
      </c>
      <c r="O35" s="214"/>
      <c r="P35" s="215"/>
      <c r="Q35" s="216"/>
      <c r="R35" s="207">
        <f t="shared" si="4"/>
        <v>8</v>
      </c>
      <c r="S35" s="207"/>
      <c r="T35" s="207">
        <f t="shared" si="5"/>
        <v>8</v>
      </c>
      <c r="U35" s="202"/>
      <c r="V35" s="208"/>
      <c r="W35" s="210"/>
      <c r="X35" s="1610">
        <f>+'Exh G fed'!D34</f>
        <v>0</v>
      </c>
      <c r="Y35" s="210"/>
      <c r="Z35" s="207">
        <f>+'Exh G fed'!AE34</f>
        <v>0</v>
      </c>
      <c r="AA35" s="202"/>
      <c r="AB35" s="1599">
        <f>+EXHIBITA!P32</f>
        <v>4</v>
      </c>
      <c r="AC35" s="202"/>
      <c r="AD35" s="202">
        <f>+EXHIBITA!R32</f>
        <v>4</v>
      </c>
      <c r="AE35" s="214"/>
      <c r="AF35" s="1601">
        <v>0</v>
      </c>
      <c r="AG35" s="214"/>
      <c r="AH35" s="209">
        <v>0</v>
      </c>
      <c r="AI35" s="211"/>
      <c r="AJ35" s="211"/>
      <c r="AK35" s="204"/>
      <c r="AL35" s="202">
        <f t="shared" si="6"/>
        <v>12</v>
      </c>
      <c r="AM35" s="202" t="s">
        <v>21</v>
      </c>
      <c r="AN35" s="202">
        <f t="shared" si="7"/>
        <v>12</v>
      </c>
      <c r="AO35" s="173"/>
      <c r="AP35" s="189"/>
    </row>
    <row r="36" spans="1:42" ht="18" customHeight="1">
      <c r="A36" s="2753" t="s">
        <v>40</v>
      </c>
      <c r="B36" s="172"/>
      <c r="C36" s="172"/>
      <c r="D36" s="1610">
        <f>+EXHIBITA!D33</f>
        <v>0</v>
      </c>
      <c r="E36" s="202"/>
      <c r="F36" s="233">
        <f>+EXHIBITA!F33</f>
        <v>0</v>
      </c>
      <c r="G36" s="202"/>
      <c r="H36" s="1610">
        <f>+'Exh G state'!D35</f>
        <v>155.19999999999999</v>
      </c>
      <c r="I36" s="202"/>
      <c r="J36" s="233">
        <f>+'Exh G state'!AE35</f>
        <v>155.19999999999999</v>
      </c>
      <c r="K36" s="202"/>
      <c r="L36" s="1601">
        <f>+EXHIBITA!L33</f>
        <v>0</v>
      </c>
      <c r="M36" s="202"/>
      <c r="N36" s="210">
        <f>+EXHIBITA!N33</f>
        <v>0</v>
      </c>
      <c r="O36" s="214"/>
      <c r="P36" s="215"/>
      <c r="Q36" s="216"/>
      <c r="R36" s="235">
        <f>ROUND(SUM(D36+H36+L36),1)</f>
        <v>155.19999999999999</v>
      </c>
      <c r="S36" s="207"/>
      <c r="T36" s="235">
        <f>ROUND(SUM(F36+J36+N36),1)</f>
        <v>155.19999999999999</v>
      </c>
      <c r="U36" s="202"/>
      <c r="V36" s="208"/>
      <c r="W36" s="210"/>
      <c r="X36" s="1610">
        <f>+'Exh G fed'!D35</f>
        <v>2.2000000000000002</v>
      </c>
      <c r="Y36" s="210"/>
      <c r="Z36" s="207">
        <f>+'Exh G fed'!AE35</f>
        <v>2.2000000000000002</v>
      </c>
      <c r="AA36" s="202"/>
      <c r="AB36" s="1599">
        <f>+EXHIBITA!P33</f>
        <v>55.7</v>
      </c>
      <c r="AC36" s="202"/>
      <c r="AD36" s="202">
        <f>+EXHIBITA!R33</f>
        <v>55.7</v>
      </c>
      <c r="AE36" s="214"/>
      <c r="AF36" s="1602">
        <v>0</v>
      </c>
      <c r="AG36" s="214"/>
      <c r="AH36" s="221">
        <v>0</v>
      </c>
      <c r="AI36" s="211"/>
      <c r="AJ36" s="211"/>
      <c r="AK36" s="204"/>
      <c r="AL36" s="236">
        <f>ROUND(SUM(R36)+SUM(X36)+SUM(AB36),1)</f>
        <v>213.1</v>
      </c>
      <c r="AM36" s="202" t="s">
        <v>21</v>
      </c>
      <c r="AN36" s="236">
        <f>ROUND(SUM(T36)+SUM(Z36)+SUM(AD36),1)</f>
        <v>213.1</v>
      </c>
      <c r="AO36" s="173"/>
      <c r="AP36" s="189"/>
    </row>
    <row r="37" spans="1:42" ht="18" customHeight="1">
      <c r="A37" s="171" t="s">
        <v>41</v>
      </c>
      <c r="B37" s="172"/>
      <c r="C37" s="172"/>
      <c r="D37" s="222">
        <f>ROUND(SUM(D27:D36),1)</f>
        <v>1568.7</v>
      </c>
      <c r="E37" s="223"/>
      <c r="F37" s="222">
        <f>ROUND(SUM(F27:F36),1)</f>
        <v>1568.7</v>
      </c>
      <c r="G37" s="223"/>
      <c r="H37" s="222">
        <f>ROUND(SUM(H27:H36),1)</f>
        <v>522.5</v>
      </c>
      <c r="I37" s="223"/>
      <c r="J37" s="222">
        <f>ROUND(SUM(J27:J36),1)</f>
        <v>522.5</v>
      </c>
      <c r="K37" s="223"/>
      <c r="L37" s="237">
        <f>ROUND(SUM(L27:L36),1)</f>
        <v>0</v>
      </c>
      <c r="M37" s="223"/>
      <c r="N37" s="238">
        <f>ROUND(SUM(N27:N36),1)</f>
        <v>0</v>
      </c>
      <c r="O37" s="239"/>
      <c r="P37" s="240"/>
      <c r="Q37" s="241"/>
      <c r="R37" s="222">
        <f>ROUND(SUM(R27:R36),1)</f>
        <v>2091.1999999999998</v>
      </c>
      <c r="S37" s="239"/>
      <c r="T37" s="222">
        <f>ROUND(SUM(T27:T36),1)</f>
        <v>2091.1999999999998</v>
      </c>
      <c r="U37" s="225"/>
      <c r="V37" s="228"/>
      <c r="W37" s="239"/>
      <c r="X37" s="222">
        <f>ROUND(SUM(X27:X36),1)</f>
        <v>3264.8</v>
      </c>
      <c r="Y37" s="239"/>
      <c r="Z37" s="222">
        <f>ROUND(SUM(Z27:Z36),1)</f>
        <v>3264.8</v>
      </c>
      <c r="AA37" s="223"/>
      <c r="AB37" s="222">
        <f>ROUND(SUM(AB27:AB36),1)</f>
        <v>68.599999999999994</v>
      </c>
      <c r="AC37" s="223"/>
      <c r="AD37" s="222">
        <f>ROUND(SUM(AD27:AD36),1)</f>
        <v>68.599999999999994</v>
      </c>
      <c r="AE37" s="242"/>
      <c r="AF37" s="222">
        <f>ROUND(SUM(AF27:AF36),1)</f>
        <v>0</v>
      </c>
      <c r="AG37" s="242"/>
      <c r="AH37" s="222">
        <f>ROUND(SUM(AH27:AH36),1)</f>
        <v>0</v>
      </c>
      <c r="AI37" s="230"/>
      <c r="AJ37" s="230"/>
      <c r="AK37" s="225"/>
      <c r="AL37" s="222">
        <f>ROUND(SUM(AL27:AL36),1)</f>
        <v>5424.6</v>
      </c>
      <c r="AM37" s="223"/>
      <c r="AN37" s="222">
        <f>ROUND(SUM(AN27:AN36),1)</f>
        <v>5424.6</v>
      </c>
      <c r="AO37" s="175"/>
      <c r="AP37" s="231"/>
    </row>
    <row r="38" spans="1:42" ht="18" customHeight="1">
      <c r="A38" s="172" t="s">
        <v>42</v>
      </c>
      <c r="B38" s="234"/>
      <c r="C38" s="172"/>
      <c r="D38" s="1599"/>
      <c r="E38" s="202"/>
      <c r="F38" s="202"/>
      <c r="G38" s="202"/>
      <c r="H38" s="1599"/>
      <c r="I38" s="202"/>
      <c r="J38" s="202"/>
      <c r="K38" s="202"/>
      <c r="L38" s="1599"/>
      <c r="M38" s="202"/>
      <c r="N38" s="202"/>
      <c r="O38" s="204"/>
      <c r="P38" s="205"/>
      <c r="Q38" s="206"/>
      <c r="R38" s="202"/>
      <c r="S38" s="202"/>
      <c r="T38" s="202"/>
      <c r="U38" s="202"/>
      <c r="V38" s="208"/>
      <c r="W38" s="202"/>
      <c r="X38" s="1599"/>
      <c r="Y38" s="202"/>
      <c r="Z38" s="202"/>
      <c r="AA38" s="202"/>
      <c r="AB38" s="1599"/>
      <c r="AC38" s="202"/>
      <c r="AD38" s="202"/>
      <c r="AE38" s="202"/>
      <c r="AF38" s="1603"/>
      <c r="AG38" s="202"/>
      <c r="AH38" s="210"/>
      <c r="AI38" s="211"/>
      <c r="AJ38" s="211"/>
      <c r="AK38" s="204"/>
      <c r="AL38" s="202"/>
      <c r="AM38" s="202"/>
      <c r="AN38" s="202"/>
      <c r="AO38" s="173"/>
      <c r="AP38" s="189"/>
    </row>
    <row r="39" spans="1:42" ht="18" customHeight="1">
      <c r="A39" s="172" t="s">
        <v>43</v>
      </c>
      <c r="B39" s="217"/>
      <c r="C39" s="172"/>
      <c r="D39" s="1599">
        <f>+EXHIBITA!D36</f>
        <v>447.4</v>
      </c>
      <c r="E39" s="202"/>
      <c r="F39" s="233">
        <f>+EXHIBITA!F36</f>
        <v>447.4</v>
      </c>
      <c r="G39" s="202"/>
      <c r="H39" s="1599">
        <f>+'Exh G state'!D38</f>
        <v>556.79999999999995</v>
      </c>
      <c r="I39" s="202"/>
      <c r="J39" s="233">
        <f>+'Exh G state'!AE38</f>
        <v>556.79999999999995</v>
      </c>
      <c r="K39" s="202"/>
      <c r="L39" s="1603">
        <f>+EXHIBITA!L36</f>
        <v>0</v>
      </c>
      <c r="M39" s="207"/>
      <c r="N39" s="210">
        <f>+EXHIBITA!N36</f>
        <v>0</v>
      </c>
      <c r="O39" s="214"/>
      <c r="P39" s="215"/>
      <c r="Q39" s="216"/>
      <c r="R39" s="207">
        <f>ROUND(SUM(D39+H39+L39),1)</f>
        <v>1004.2</v>
      </c>
      <c r="S39" s="210"/>
      <c r="T39" s="202">
        <f>ROUND(SUM(F39+J39+N39),1)</f>
        <v>1004.2</v>
      </c>
      <c r="U39" s="202"/>
      <c r="V39" s="208"/>
      <c r="W39" s="210"/>
      <c r="X39" s="1599">
        <f>+'Exh G fed'!D38</f>
        <v>49.1</v>
      </c>
      <c r="Y39" s="210"/>
      <c r="Z39" s="207">
        <f>+'Exh G fed'!AE38</f>
        <v>49.1</v>
      </c>
      <c r="AA39" s="202"/>
      <c r="AB39" s="1603">
        <f>+EXHIBITA!P36</f>
        <v>0</v>
      </c>
      <c r="AC39" s="202"/>
      <c r="AD39" s="202">
        <f>+EXHIBITA!R37</f>
        <v>0</v>
      </c>
      <c r="AE39" s="214"/>
      <c r="AF39" s="1601">
        <v>0</v>
      </c>
      <c r="AG39" s="214"/>
      <c r="AH39" s="209">
        <v>0</v>
      </c>
      <c r="AI39" s="211"/>
      <c r="AJ39" s="211"/>
      <c r="AK39" s="204"/>
      <c r="AL39" s="202">
        <f>ROUND(SUM(R39)+SUM(X39)+SUM(AB39),1)</f>
        <v>1053.3</v>
      </c>
      <c r="AM39" s="202" t="s">
        <v>21</v>
      </c>
      <c r="AN39" s="202">
        <f>ROUND(SUM(T39)+SUM(Z39)+SUM(AD39),1)</f>
        <v>1053.3</v>
      </c>
      <c r="AO39" s="173"/>
      <c r="AP39" s="189"/>
    </row>
    <row r="40" spans="1:42" ht="18" customHeight="1">
      <c r="A40" s="172" t="s">
        <v>44</v>
      </c>
      <c r="B40" s="234"/>
      <c r="C40" s="172"/>
      <c r="D40" s="1599">
        <f>+EXHIBITA!D37</f>
        <v>82.6</v>
      </c>
      <c r="E40" s="202"/>
      <c r="F40" s="233">
        <f>+EXHIBITA!F37</f>
        <v>82.6</v>
      </c>
      <c r="G40" s="202"/>
      <c r="H40" s="1599">
        <f>+'Exh G state'!D39</f>
        <v>270.7</v>
      </c>
      <c r="I40" s="202"/>
      <c r="J40" s="233">
        <f>+'Exh G state'!AE39</f>
        <v>270.7</v>
      </c>
      <c r="K40" s="202"/>
      <c r="L40" s="1603">
        <f>+EXHIBITA!L37</f>
        <v>1.4</v>
      </c>
      <c r="M40" s="207"/>
      <c r="N40" s="210">
        <f>+EXHIBITA!N37</f>
        <v>1.4</v>
      </c>
      <c r="O40" s="204"/>
      <c r="P40" s="205"/>
      <c r="Q40" s="206"/>
      <c r="R40" s="207">
        <f t="shared" ref="R40:R43" si="8">ROUND(SUM(D40+H40+L40),1)</f>
        <v>354.7</v>
      </c>
      <c r="S40" s="210"/>
      <c r="T40" s="202">
        <f t="shared" ref="T40:T43" si="9">ROUND(SUM(F40+J40+N40),1)</f>
        <v>354.7</v>
      </c>
      <c r="U40" s="202"/>
      <c r="V40" s="208"/>
      <c r="W40" s="202"/>
      <c r="X40" s="1599">
        <f>+'Exh G fed'!D39</f>
        <v>89.3</v>
      </c>
      <c r="Y40" s="202"/>
      <c r="Z40" s="207">
        <f>+'Exh G fed'!AE39</f>
        <v>89.3</v>
      </c>
      <c r="AA40" s="202"/>
      <c r="AB40" s="1603">
        <f>+EXHIBITA!P37</f>
        <v>0</v>
      </c>
      <c r="AC40" s="202"/>
      <c r="AD40" s="202">
        <f>+EXHIBITA!R38</f>
        <v>0</v>
      </c>
      <c r="AE40" s="214"/>
      <c r="AF40" s="1601">
        <v>0</v>
      </c>
      <c r="AG40" s="214"/>
      <c r="AH40" s="209">
        <v>0</v>
      </c>
      <c r="AI40" s="211"/>
      <c r="AJ40" s="211"/>
      <c r="AK40" s="204"/>
      <c r="AL40" s="202">
        <f t="shared" ref="AL40:AL43" si="10">ROUND(SUM(R40)+SUM(X40)+SUM(AB40),1)</f>
        <v>444</v>
      </c>
      <c r="AM40" s="202" t="s">
        <v>21</v>
      </c>
      <c r="AN40" s="202">
        <f t="shared" ref="AN40:AN43" si="11">ROUND(SUM(T40)+SUM(Z40)+SUM(AD40),1)</f>
        <v>444</v>
      </c>
      <c r="AO40" s="173"/>
      <c r="AP40" s="189"/>
    </row>
    <row r="41" spans="1:42" ht="18" customHeight="1">
      <c r="A41" s="172" t="s">
        <v>45</v>
      </c>
      <c r="B41" s="191"/>
      <c r="C41" s="172"/>
      <c r="D41" s="1599">
        <f>+EXHIBITA!D38</f>
        <v>504.2</v>
      </c>
      <c r="E41" s="202"/>
      <c r="F41" s="233">
        <f>+EXHIBITA!F38</f>
        <v>504.2</v>
      </c>
      <c r="G41" s="202"/>
      <c r="H41" s="1599">
        <f>+'Exh G state'!D40</f>
        <v>174.9</v>
      </c>
      <c r="I41" s="202"/>
      <c r="J41" s="233">
        <f>+'Exh G state'!AE40</f>
        <v>174.9</v>
      </c>
      <c r="K41" s="202"/>
      <c r="L41" s="1603">
        <f>+EXHIBITA!L38</f>
        <v>0</v>
      </c>
      <c r="M41" s="202"/>
      <c r="N41" s="210">
        <f>+EXHIBITA!N38</f>
        <v>0</v>
      </c>
      <c r="O41" s="214"/>
      <c r="P41" s="215"/>
      <c r="Q41" s="216"/>
      <c r="R41" s="207">
        <f t="shared" si="8"/>
        <v>679.1</v>
      </c>
      <c r="S41" s="210"/>
      <c r="T41" s="202">
        <f t="shared" si="9"/>
        <v>679.1</v>
      </c>
      <c r="U41" s="202"/>
      <c r="V41" s="208"/>
      <c r="W41" s="210"/>
      <c r="X41" s="1599">
        <f>+'Exh G fed'!D40</f>
        <v>9.3000000000000007</v>
      </c>
      <c r="Y41" s="210"/>
      <c r="Z41" s="207">
        <f>+'Exh G fed'!AE40</f>
        <v>9.3000000000000007</v>
      </c>
      <c r="AA41" s="202"/>
      <c r="AB41" s="1603">
        <f>+EXHIBITA!P38</f>
        <v>0</v>
      </c>
      <c r="AC41" s="202"/>
      <c r="AD41" s="202">
        <f>+EXHIBITA!R39</f>
        <v>0</v>
      </c>
      <c r="AE41" s="214"/>
      <c r="AF41" s="1601">
        <v>0</v>
      </c>
      <c r="AG41" s="214"/>
      <c r="AH41" s="209">
        <v>0</v>
      </c>
      <c r="AI41" s="211"/>
      <c r="AJ41" s="211"/>
      <c r="AK41" s="204"/>
      <c r="AL41" s="202">
        <f t="shared" si="10"/>
        <v>688.4</v>
      </c>
      <c r="AM41" s="202" t="s">
        <v>21</v>
      </c>
      <c r="AN41" s="202">
        <f t="shared" si="11"/>
        <v>688.4</v>
      </c>
      <c r="AO41" s="173"/>
      <c r="AP41" s="189"/>
    </row>
    <row r="42" spans="1:42" ht="18" customHeight="1">
      <c r="A42" s="172" t="s">
        <v>46</v>
      </c>
      <c r="B42" s="172"/>
      <c r="C42" s="172"/>
      <c r="D42" s="1599"/>
      <c r="E42" s="202"/>
      <c r="F42" s="202"/>
      <c r="G42" s="202"/>
      <c r="H42" s="1599"/>
      <c r="I42" s="202"/>
      <c r="J42" s="202"/>
      <c r="K42" s="202"/>
      <c r="L42" s="1599"/>
      <c r="M42" s="202"/>
      <c r="N42" s="202"/>
      <c r="O42" s="204"/>
      <c r="P42" s="205"/>
      <c r="Q42" s="206"/>
      <c r="R42" s="1613" t="s">
        <v>21</v>
      </c>
      <c r="S42" s="202"/>
      <c r="T42" s="1599" t="s">
        <v>21</v>
      </c>
      <c r="U42" s="202"/>
      <c r="V42" s="208"/>
      <c r="W42" s="202"/>
      <c r="X42" s="1603"/>
      <c r="Y42" s="202"/>
      <c r="Z42" s="207"/>
      <c r="AA42" s="202"/>
      <c r="AB42" s="1603"/>
      <c r="AC42" s="202"/>
      <c r="AD42" s="202"/>
      <c r="AE42" s="202"/>
      <c r="AF42" s="1599"/>
      <c r="AG42" s="202"/>
      <c r="AH42" s="202"/>
      <c r="AI42" s="211"/>
      <c r="AJ42" s="211"/>
      <c r="AK42" s="204"/>
      <c r="AL42" s="1599" t="s">
        <v>21</v>
      </c>
      <c r="AM42" s="202"/>
      <c r="AN42" s="1599" t="s">
        <v>21</v>
      </c>
      <c r="AO42" s="173"/>
      <c r="AP42" s="189"/>
    </row>
    <row r="43" spans="1:42" ht="18" customHeight="1">
      <c r="A43" s="172" t="s">
        <v>47</v>
      </c>
      <c r="B43" s="217"/>
      <c r="C43" s="172"/>
      <c r="D43" s="1603">
        <v>0</v>
      </c>
      <c r="E43" s="202"/>
      <c r="F43" s="210">
        <v>0</v>
      </c>
      <c r="G43" s="202"/>
      <c r="H43" s="1603">
        <v>0</v>
      </c>
      <c r="I43" s="202"/>
      <c r="J43" s="210">
        <v>0</v>
      </c>
      <c r="K43" s="202"/>
      <c r="L43" s="1603">
        <f>+EXHIBITA!L40</f>
        <v>173.2</v>
      </c>
      <c r="M43" s="207"/>
      <c r="N43" s="210">
        <f>+EXHIBITA!N40</f>
        <v>173.2</v>
      </c>
      <c r="O43" s="204"/>
      <c r="P43" s="205"/>
      <c r="Q43" s="206"/>
      <c r="R43" s="207">
        <f t="shared" si="8"/>
        <v>173.2</v>
      </c>
      <c r="S43" s="202"/>
      <c r="T43" s="202">
        <f t="shared" si="9"/>
        <v>173.2</v>
      </c>
      <c r="U43" s="202"/>
      <c r="V43" s="208"/>
      <c r="W43" s="202"/>
      <c r="X43" s="1601">
        <v>0</v>
      </c>
      <c r="Y43" s="202"/>
      <c r="Z43" s="210">
        <v>0</v>
      </c>
      <c r="AA43" s="202"/>
      <c r="AB43" s="1603">
        <f>+EXHIBITA!P40</f>
        <v>0</v>
      </c>
      <c r="AC43" s="210"/>
      <c r="AD43" s="202">
        <f>+EXHIBITA!R40</f>
        <v>0</v>
      </c>
      <c r="AE43" s="214"/>
      <c r="AF43" s="1601">
        <v>0</v>
      </c>
      <c r="AG43" s="214"/>
      <c r="AH43" s="209">
        <v>0</v>
      </c>
      <c r="AI43" s="211"/>
      <c r="AJ43" s="211"/>
      <c r="AK43" s="204"/>
      <c r="AL43" s="202">
        <f t="shared" si="10"/>
        <v>173.2</v>
      </c>
      <c r="AM43" s="202" t="s">
        <v>21</v>
      </c>
      <c r="AN43" s="202">
        <f t="shared" si="11"/>
        <v>173.2</v>
      </c>
      <c r="AO43" s="173"/>
      <c r="AP43" s="189"/>
    </row>
    <row r="44" spans="1:42" ht="18" customHeight="1">
      <c r="A44" s="172" t="s">
        <v>48</v>
      </c>
      <c r="B44" s="217" t="s">
        <v>1770</v>
      </c>
      <c r="C44" s="172"/>
      <c r="D44" s="1611">
        <v>0</v>
      </c>
      <c r="E44" s="207"/>
      <c r="F44" s="214">
        <v>0</v>
      </c>
      <c r="G44" s="202"/>
      <c r="H44" s="1599">
        <f>+'Exh G state'!D41</f>
        <v>0.1</v>
      </c>
      <c r="I44" s="202"/>
      <c r="J44" s="233">
        <f>+'Exh G state'!AE41</f>
        <v>0.1</v>
      </c>
      <c r="K44" s="202"/>
      <c r="L44" s="1603">
        <f>+EXHIBITA!L41</f>
        <v>0</v>
      </c>
      <c r="M44" s="210"/>
      <c r="N44" s="210">
        <f>+EXHIBITA!N41</f>
        <v>0</v>
      </c>
      <c r="O44" s="214"/>
      <c r="P44" s="215"/>
      <c r="Q44" s="216"/>
      <c r="R44" s="202">
        <f>ROUND(SUM(D44+H44+L44),1)</f>
        <v>0.1</v>
      </c>
      <c r="S44" s="214"/>
      <c r="T44" s="202">
        <f>ROUND(SUM(F44+J44+N44),1)</f>
        <v>0.1</v>
      </c>
      <c r="U44" s="202"/>
      <c r="V44" s="208"/>
      <c r="W44" s="214"/>
      <c r="X44" s="1601">
        <v>0</v>
      </c>
      <c r="Y44" s="214"/>
      <c r="Z44" s="210">
        <v>0</v>
      </c>
      <c r="AA44" s="202"/>
      <c r="AB44" s="1603">
        <f>+EXHIBITA!P41</f>
        <v>295.7</v>
      </c>
      <c r="AC44" s="202"/>
      <c r="AD44" s="202">
        <f>+EXHIBITA!R41</f>
        <v>295.7</v>
      </c>
      <c r="AE44" s="220"/>
      <c r="AF44" s="1602">
        <v>0</v>
      </c>
      <c r="AG44" s="220"/>
      <c r="AH44" s="221">
        <v>0</v>
      </c>
      <c r="AI44" s="211"/>
      <c r="AJ44" s="211"/>
      <c r="AK44" s="204"/>
      <c r="AL44" s="202">
        <f>ROUND(SUM(R44)+SUM(X44)+SUM(AB44),1)</f>
        <v>295.8</v>
      </c>
      <c r="AM44" s="202" t="s">
        <v>21</v>
      </c>
      <c r="AN44" s="202">
        <f>ROUND(SUM(T44)+SUM(Z44)+SUM(AD44),1)</f>
        <v>295.8</v>
      </c>
      <c r="AO44" s="173"/>
      <c r="AP44" s="189"/>
    </row>
    <row r="45" spans="1:42" ht="18" customHeight="1">
      <c r="A45" s="171" t="s">
        <v>75</v>
      </c>
      <c r="B45" s="172"/>
      <c r="C45" s="172"/>
      <c r="D45" s="222">
        <f>ROUND(SUM(+D39+D40+D41+D37),1)</f>
        <v>2602.9</v>
      </c>
      <c r="E45" s="223"/>
      <c r="F45" s="222">
        <f>ROUND(SUM(+F39+F40+F41+F37),1)</f>
        <v>2602.9</v>
      </c>
      <c r="G45" s="223"/>
      <c r="H45" s="222">
        <f>ROUND(SUM(H37:H44),1)</f>
        <v>1525</v>
      </c>
      <c r="I45" s="223"/>
      <c r="J45" s="222">
        <f>ROUND(SUM(J37:J44),1)</f>
        <v>1525</v>
      </c>
      <c r="K45" s="223"/>
      <c r="L45" s="222">
        <f>ROUND(SUM(L37:L44),1)</f>
        <v>174.6</v>
      </c>
      <c r="M45" s="223"/>
      <c r="N45" s="222">
        <f>ROUND(SUM(N37:N44),1)</f>
        <v>174.6</v>
      </c>
      <c r="O45" s="225"/>
      <c r="P45" s="226"/>
      <c r="Q45" s="227"/>
      <c r="R45" s="222">
        <f>ROUND(SUM(R37:R44),1)</f>
        <v>4302.5</v>
      </c>
      <c r="S45" s="225"/>
      <c r="T45" s="222">
        <f>ROUND(SUM(T37:T44),1)</f>
        <v>4302.5</v>
      </c>
      <c r="U45" s="225"/>
      <c r="V45" s="228"/>
      <c r="W45" s="225"/>
      <c r="X45" s="222">
        <f>ROUND(SUM(X37:X44),1)</f>
        <v>3412.5</v>
      </c>
      <c r="Y45" s="225"/>
      <c r="Z45" s="222">
        <f>ROUND(SUM(Z37:Z44),1)</f>
        <v>3412.5</v>
      </c>
      <c r="AA45" s="223"/>
      <c r="AB45" s="222">
        <f>ROUND(SUM(+AB44+AB37),1)</f>
        <v>364.3</v>
      </c>
      <c r="AC45" s="223"/>
      <c r="AD45" s="222">
        <f>ROUND(SUM(+AD44+AD37),1)</f>
        <v>364.3</v>
      </c>
      <c r="AE45" s="242"/>
      <c r="AF45" s="222">
        <f>ROUND(SUM(+AF44+AF37),1)</f>
        <v>0</v>
      </c>
      <c r="AG45" s="242"/>
      <c r="AH45" s="222">
        <f>ROUND(SUM(+AH44+AH37),1)</f>
        <v>0</v>
      </c>
      <c r="AI45" s="230"/>
      <c r="AJ45" s="230"/>
      <c r="AK45" s="225"/>
      <c r="AL45" s="222">
        <f>ROUND(SUM(AL37:AL44),1)</f>
        <v>8079.3</v>
      </c>
      <c r="AM45" s="223"/>
      <c r="AN45" s="222">
        <f>ROUND(SUM(AN37:AN44),1)</f>
        <v>8079.3</v>
      </c>
      <c r="AO45" s="175"/>
      <c r="AP45" s="231"/>
    </row>
    <row r="46" spans="1:42" ht="15.95" customHeight="1">
      <c r="A46" s="171"/>
      <c r="B46" s="172"/>
      <c r="C46" s="172"/>
      <c r="D46" s="1600"/>
      <c r="E46" s="202"/>
      <c r="F46" s="204"/>
      <c r="G46" s="202"/>
      <c r="H46" s="1600"/>
      <c r="I46" s="202"/>
      <c r="J46" s="204"/>
      <c r="K46" s="202"/>
      <c r="L46" s="1600"/>
      <c r="M46" s="202"/>
      <c r="N46" s="204"/>
      <c r="O46" s="204"/>
      <c r="P46" s="205"/>
      <c r="Q46" s="206"/>
      <c r="R46" s="204"/>
      <c r="S46" s="204"/>
      <c r="T46" s="204"/>
      <c r="U46" s="204"/>
      <c r="V46" s="232"/>
      <c r="W46" s="204"/>
      <c r="X46" s="1600"/>
      <c r="Y46" s="204"/>
      <c r="Z46" s="204"/>
      <c r="AA46" s="202"/>
      <c r="AB46" s="1614"/>
      <c r="AC46" s="202"/>
      <c r="AD46" s="204"/>
      <c r="AE46" s="204"/>
      <c r="AF46" s="1600"/>
      <c r="AG46" s="204"/>
      <c r="AH46" s="204"/>
      <c r="AI46" s="211"/>
      <c r="AJ46" s="211"/>
      <c r="AK46" s="204"/>
      <c r="AL46" s="204"/>
      <c r="AM46" s="202"/>
      <c r="AN46" s="204"/>
      <c r="AO46" s="173"/>
      <c r="AP46" s="189"/>
    </row>
    <row r="47" spans="1:42" ht="15.95" customHeight="1">
      <c r="A47" s="171" t="s">
        <v>50</v>
      </c>
      <c r="B47" s="171"/>
      <c r="C47" s="172"/>
      <c r="D47" s="1599"/>
      <c r="E47" s="202"/>
      <c r="F47" s="202"/>
      <c r="G47" s="202"/>
      <c r="H47" s="1599"/>
      <c r="I47" s="202"/>
      <c r="J47" s="202"/>
      <c r="K47" s="202"/>
      <c r="L47" s="1599"/>
      <c r="M47" s="202"/>
      <c r="N47" s="202"/>
      <c r="O47" s="204"/>
      <c r="P47" s="205"/>
      <c r="Q47" s="206"/>
      <c r="R47" s="202"/>
      <c r="S47" s="202"/>
      <c r="T47" s="202"/>
      <c r="U47" s="202"/>
      <c r="V47" s="208"/>
      <c r="W47" s="202"/>
      <c r="X47" s="1599"/>
      <c r="Y47" s="202"/>
      <c r="Z47" s="202"/>
      <c r="AA47" s="202"/>
      <c r="AB47" s="1613"/>
      <c r="AC47" s="202"/>
      <c r="AD47" s="202"/>
      <c r="AE47" s="202"/>
      <c r="AF47" s="1600"/>
      <c r="AG47" s="204"/>
      <c r="AH47" s="204"/>
      <c r="AI47" s="211"/>
      <c r="AJ47" s="211"/>
      <c r="AK47" s="204"/>
      <c r="AL47" s="202"/>
      <c r="AM47" s="202"/>
      <c r="AN47" s="202"/>
      <c r="AO47" s="173"/>
      <c r="AP47" s="189"/>
    </row>
    <row r="48" spans="1:42" ht="15.95" customHeight="1">
      <c r="A48" s="171" t="s">
        <v>51</v>
      </c>
      <c r="B48" s="171"/>
      <c r="C48" s="172"/>
      <c r="D48" s="243">
        <f>ROUND(SUM(D23-D45),1)</f>
        <v>2327.3000000000002</v>
      </c>
      <c r="E48" s="223"/>
      <c r="F48" s="243">
        <f>ROUND(SUM(F23-F45),1)</f>
        <v>2327.3000000000002</v>
      </c>
      <c r="G48" s="223"/>
      <c r="H48" s="243">
        <f>ROUND(SUM(H23-H45),1)</f>
        <v>39.299999999999997</v>
      </c>
      <c r="I48" s="223"/>
      <c r="J48" s="243">
        <f>ROUND(SUM(J23-J45),1)</f>
        <v>39.299999999999997</v>
      </c>
      <c r="K48" s="223"/>
      <c r="L48" s="243">
        <f>ROUND(SUM(L23-L45),1)</f>
        <v>1715.2</v>
      </c>
      <c r="M48" s="223" t="s">
        <v>21</v>
      </c>
      <c r="N48" s="243">
        <f>ROUND(SUM(N23-N45),1)</f>
        <v>1715.2</v>
      </c>
      <c r="O48" s="225"/>
      <c r="P48" s="226"/>
      <c r="Q48" s="227"/>
      <c r="R48" s="243">
        <f>ROUND(SUM(+R23-R45),1)</f>
        <v>4081.8</v>
      </c>
      <c r="S48" s="225"/>
      <c r="T48" s="243">
        <f>ROUND(SUM(+T23-T45),1)</f>
        <v>4081.8</v>
      </c>
      <c r="U48" s="225"/>
      <c r="V48" s="228"/>
      <c r="W48" s="225"/>
      <c r="X48" s="243">
        <f>ROUND(SUM(X23-X45),1)</f>
        <v>-534.20000000000005</v>
      </c>
      <c r="Y48" s="225"/>
      <c r="Z48" s="243">
        <f>ROUND(SUM(Z23-Z45),1)</f>
        <v>-534.20000000000005</v>
      </c>
      <c r="AA48" s="223"/>
      <c r="AB48" s="244">
        <f>ROUND(SUM(AB23-AB45),1)</f>
        <v>54.1</v>
      </c>
      <c r="AC48" s="223" t="s">
        <v>21</v>
      </c>
      <c r="AD48" s="244">
        <f>ROUND(SUM(AD23-AD45),1)</f>
        <v>54.1</v>
      </c>
      <c r="AE48" s="242"/>
      <c r="AF48" s="244">
        <f>ROUND(SUM(AF23-AF45),1)</f>
        <v>0</v>
      </c>
      <c r="AG48" s="242"/>
      <c r="AH48" s="244">
        <f>ROUND(SUM(AH23-AH45),1)</f>
        <v>0</v>
      </c>
      <c r="AI48" s="230"/>
      <c r="AJ48" s="230"/>
      <c r="AK48" s="225"/>
      <c r="AL48" s="243">
        <f>ROUND(SUM(AL23-AL45),1)</f>
        <v>3601.7</v>
      </c>
      <c r="AM48" s="223" t="s">
        <v>21</v>
      </c>
      <c r="AN48" s="243">
        <f>ROUND(SUM(AN23-AN45),1)</f>
        <v>3601.7</v>
      </c>
      <c r="AO48" s="175"/>
      <c r="AP48" s="231"/>
    </row>
    <row r="49" spans="1:42" ht="15.95" customHeight="1">
      <c r="A49" s="172"/>
      <c r="B49" s="172"/>
      <c r="C49" s="172"/>
      <c r="D49" s="1600"/>
      <c r="E49" s="202"/>
      <c r="F49" s="204"/>
      <c r="G49" s="202"/>
      <c r="H49" s="1600"/>
      <c r="I49" s="202"/>
      <c r="J49" s="204"/>
      <c r="K49" s="202"/>
      <c r="L49" s="1600"/>
      <c r="M49" s="202"/>
      <c r="N49" s="204"/>
      <c r="O49" s="204"/>
      <c r="P49" s="205"/>
      <c r="Q49" s="206"/>
      <c r="R49" s="204"/>
      <c r="S49" s="204"/>
      <c r="T49" s="204"/>
      <c r="U49" s="204"/>
      <c r="V49" s="232"/>
      <c r="W49" s="204"/>
      <c r="X49" s="1600"/>
      <c r="Y49" s="204"/>
      <c r="Z49" s="204"/>
      <c r="AA49" s="202"/>
      <c r="AB49" s="1614"/>
      <c r="AC49" s="202"/>
      <c r="AD49" s="204"/>
      <c r="AE49" s="204"/>
      <c r="AF49" s="1600"/>
      <c r="AG49" s="204"/>
      <c r="AH49" s="204"/>
      <c r="AI49" s="211"/>
      <c r="AJ49" s="211"/>
      <c r="AK49" s="204"/>
      <c r="AL49" s="204"/>
      <c r="AM49" s="202"/>
      <c r="AN49" s="204"/>
      <c r="AO49" s="173"/>
      <c r="AP49" s="189"/>
    </row>
    <row r="50" spans="1:42" ht="15.95" customHeight="1">
      <c r="A50" s="171" t="s">
        <v>52</v>
      </c>
      <c r="B50" s="171"/>
      <c r="C50" s="172"/>
      <c r="D50" s="1599"/>
      <c r="E50" s="202"/>
      <c r="F50" s="202"/>
      <c r="G50" s="202"/>
      <c r="H50" s="1599"/>
      <c r="I50" s="202"/>
      <c r="J50" s="202"/>
      <c r="K50" s="202"/>
      <c r="L50" s="1599"/>
      <c r="M50" s="202"/>
      <c r="N50" s="202"/>
      <c r="O50" s="204"/>
      <c r="P50" s="205"/>
      <c r="Q50" s="206"/>
      <c r="R50" s="202"/>
      <c r="S50" s="202"/>
      <c r="T50" s="202"/>
      <c r="U50" s="202"/>
      <c r="V50" s="208"/>
      <c r="W50" s="202"/>
      <c r="X50" s="1599"/>
      <c r="Y50" s="202"/>
      <c r="Z50" s="202"/>
      <c r="AA50" s="202"/>
      <c r="AB50" s="1613"/>
      <c r="AC50" s="202"/>
      <c r="AD50" s="204"/>
      <c r="AE50" s="204"/>
      <c r="AF50" s="1600"/>
      <c r="AG50" s="204"/>
      <c r="AH50" s="204"/>
      <c r="AI50" s="211"/>
      <c r="AJ50" s="211"/>
      <c r="AK50" s="204"/>
      <c r="AL50" s="202"/>
      <c r="AM50" s="202"/>
      <c r="AN50" s="245"/>
      <c r="AO50" s="173"/>
      <c r="AP50" s="189"/>
    </row>
    <row r="51" spans="1:42" ht="18" customHeight="1">
      <c r="A51" s="212" t="s">
        <v>53</v>
      </c>
      <c r="B51" s="172"/>
      <c r="C51" s="172"/>
      <c r="D51" s="1601">
        <f>EXHIBITA!D48</f>
        <v>0</v>
      </c>
      <c r="E51" s="202"/>
      <c r="F51" s="210">
        <f>EXHIBITA!F48</f>
        <v>0</v>
      </c>
      <c r="G51" s="202"/>
      <c r="H51" s="1601">
        <v>0</v>
      </c>
      <c r="I51" s="202"/>
      <c r="J51" s="210">
        <v>0</v>
      </c>
      <c r="K51" s="202" t="s">
        <v>54</v>
      </c>
      <c r="L51" s="1603">
        <f>+EXHIBITA!L48</f>
        <v>0</v>
      </c>
      <c r="M51" s="220"/>
      <c r="N51" s="214">
        <f>+EXHIBITA!N48</f>
        <v>0</v>
      </c>
      <c r="O51" s="214"/>
      <c r="P51" s="215"/>
      <c r="Q51" s="216"/>
      <c r="R51" s="210">
        <f>ROUND(SUM(L51+H51+D51),1)</f>
        <v>0</v>
      </c>
      <c r="S51" s="214"/>
      <c r="T51" s="210">
        <f>ROUND(SUM(F51+J51+N51),1)</f>
        <v>0</v>
      </c>
      <c r="U51" s="210"/>
      <c r="V51" s="246"/>
      <c r="W51" s="214"/>
      <c r="X51" s="1601">
        <v>0</v>
      </c>
      <c r="Y51" s="214"/>
      <c r="Z51" s="210">
        <v>0</v>
      </c>
      <c r="AA51" s="204"/>
      <c r="AB51" s="1603">
        <f>+EXHIBITA!P48</f>
        <v>0</v>
      </c>
      <c r="AC51" s="220"/>
      <c r="AD51" s="214">
        <f>+EXHIBITA!R48</f>
        <v>0</v>
      </c>
      <c r="AE51" s="204"/>
      <c r="AF51" s="1601">
        <v>0</v>
      </c>
      <c r="AG51" s="204"/>
      <c r="AH51" s="209">
        <v>0</v>
      </c>
      <c r="AI51" s="211"/>
      <c r="AJ51" s="211"/>
      <c r="AK51" s="204"/>
      <c r="AL51" s="202">
        <f>ROUND(SUM(R51)+SUM(X51)+SUM(AB51)+SUM(AF51),1)</f>
        <v>0</v>
      </c>
      <c r="AM51" s="210" t="s">
        <v>21</v>
      </c>
      <c r="AN51" s="202">
        <f>ROUND(SUM(T51)+SUM(Z51)+SUM(AD51)+SUM(AH51),1)</f>
        <v>0</v>
      </c>
      <c r="AO51" s="173"/>
      <c r="AP51" s="189"/>
    </row>
    <row r="52" spans="1:42" ht="18" customHeight="1">
      <c r="A52" s="212" t="s">
        <v>55</v>
      </c>
      <c r="B52" s="247" t="s">
        <v>56</v>
      </c>
      <c r="C52" s="212"/>
      <c r="D52" s="1605">
        <f>+EXHIBITA!D49</f>
        <v>1904.7</v>
      </c>
      <c r="E52" s="202"/>
      <c r="F52" s="202">
        <f>+EXHIBITA!F49</f>
        <v>1904.7</v>
      </c>
      <c r="G52" s="245"/>
      <c r="H52" s="1605">
        <f>+'Exh G state'!D49</f>
        <v>603.70000000000005</v>
      </c>
      <c r="I52" s="245"/>
      <c r="J52" s="202">
        <f>+'Exh G state'!AE49-'Exh G state'!AB49</f>
        <v>603.69999999999993</v>
      </c>
      <c r="K52" s="248"/>
      <c r="L52" s="1604">
        <f>+EXHIBITA!L49</f>
        <v>653.20000000000005</v>
      </c>
      <c r="M52" s="248"/>
      <c r="N52" s="214">
        <f>+EXHIBITA!N49</f>
        <v>653.20000000000005</v>
      </c>
      <c r="O52" s="204"/>
      <c r="P52" s="205"/>
      <c r="Q52" s="206"/>
      <c r="R52" s="210">
        <f>ROUND(SUM(L52+H52+D52),1)</f>
        <v>3161.6</v>
      </c>
      <c r="S52" s="202"/>
      <c r="T52" s="210">
        <f>ROUND(SUM(F52+J52+N52),1)</f>
        <v>3161.6</v>
      </c>
      <c r="U52" s="202"/>
      <c r="V52" s="208"/>
      <c r="W52" s="202"/>
      <c r="X52" s="1603">
        <f>'Exh G fed'!D49</f>
        <v>0</v>
      </c>
      <c r="Y52" s="202"/>
      <c r="Z52" s="210">
        <f>'Exh G fed'!AE49</f>
        <v>0</v>
      </c>
      <c r="AA52" s="248"/>
      <c r="AB52" s="1603">
        <f>+EXHIBITA!P49</f>
        <v>35.4</v>
      </c>
      <c r="AC52" s="248"/>
      <c r="AD52" s="214">
        <f>+EXHIBITA!R49</f>
        <v>35.4</v>
      </c>
      <c r="AE52" s="204"/>
      <c r="AF52" s="1600">
        <v>-10.3</v>
      </c>
      <c r="AG52" s="1079"/>
      <c r="AH52" s="204">
        <f>+'Exh G state'!AB49</f>
        <v>-10.3</v>
      </c>
      <c r="AI52" s="249"/>
      <c r="AJ52" s="249"/>
      <c r="AK52" s="248"/>
      <c r="AL52" s="202">
        <f>ROUND(SUM(R52)+SUM(X52)+SUM(AB52)+SUM(AF52),1)</f>
        <v>3186.7</v>
      </c>
      <c r="AM52" s="202" t="s">
        <v>21</v>
      </c>
      <c r="AN52" s="202">
        <f>ROUND(SUM(T52)+SUM(Z52)+SUM(AD52)+SUM(AH52),1)</f>
        <v>3186.7</v>
      </c>
      <c r="AO52" s="190"/>
      <c r="AP52" s="250"/>
    </row>
    <row r="53" spans="1:42" ht="18" customHeight="1">
      <c r="A53" s="212" t="s">
        <v>57</v>
      </c>
      <c r="B53" s="247" t="s">
        <v>56</v>
      </c>
      <c r="C53" s="212"/>
      <c r="D53" s="1605">
        <f>+EXHIBITA!D50</f>
        <v>-934.5</v>
      </c>
      <c r="E53" s="245"/>
      <c r="F53" s="202">
        <f>+EXHIBITA!F50</f>
        <v>-934.5</v>
      </c>
      <c r="G53" s="245"/>
      <c r="H53" s="1810">
        <f>+'Exh G state'!D50</f>
        <v>-115.4</v>
      </c>
      <c r="I53" s="245"/>
      <c r="J53" s="207">
        <f>+'Exh G state'!AE50</f>
        <v>-115.4</v>
      </c>
      <c r="K53" s="245"/>
      <c r="L53" s="1604">
        <f>+EXHIBITA!L50</f>
        <v>-1946.8</v>
      </c>
      <c r="M53" s="248"/>
      <c r="N53" s="214">
        <f>+EXHIBITA!N50</f>
        <v>-1946.8</v>
      </c>
      <c r="O53" s="248"/>
      <c r="P53" s="205"/>
      <c r="Q53" s="251"/>
      <c r="R53" s="207">
        <f>ROUND(SUM(D53+H53+L53),1)</f>
        <v>-2996.7</v>
      </c>
      <c r="S53" s="248"/>
      <c r="T53" s="202">
        <f>ROUND(SUM(F53+J53+N53),1)</f>
        <v>-2996.7</v>
      </c>
      <c r="U53" s="202"/>
      <c r="V53" s="208"/>
      <c r="W53" s="248"/>
      <c r="X53" s="1604">
        <f>+'Exh G fed'!D50</f>
        <v>-183.7</v>
      </c>
      <c r="Y53" s="248"/>
      <c r="Z53" s="248">
        <f>+'Exh G fed'!AE50-'Exh G fed'!AB50</f>
        <v>-183.70000000000002</v>
      </c>
      <c r="AA53" s="252"/>
      <c r="AB53" s="1603">
        <f>+EXHIBITA!P50</f>
        <v>-78.2</v>
      </c>
      <c r="AC53" s="245"/>
      <c r="AD53" s="214">
        <f>+EXHIBITA!R50</f>
        <v>-78.2</v>
      </c>
      <c r="AE53" s="204"/>
      <c r="AF53" s="1600">
        <f>-AF52</f>
        <v>10.3</v>
      </c>
      <c r="AG53" s="1079"/>
      <c r="AH53" s="204">
        <f>+'Exh G fed'!AB50</f>
        <v>10.3</v>
      </c>
      <c r="AI53" s="249"/>
      <c r="AJ53" s="249"/>
      <c r="AK53" s="248"/>
      <c r="AL53" s="202">
        <f>ROUND(SUM(R53)+SUM(X53)+SUM(AB53)+SUM(AF53),1)</f>
        <v>-3248.3</v>
      </c>
      <c r="AM53" s="202" t="s">
        <v>21</v>
      </c>
      <c r="AN53" s="202">
        <f>ROUND(SUM(T53)+SUM(Z53)+SUM(AD53)+SUM(AH53),1)</f>
        <v>-3248.3</v>
      </c>
      <c r="AO53" s="190"/>
      <c r="AP53" s="250"/>
    </row>
    <row r="54" spans="1:42" ht="18" customHeight="1">
      <c r="A54" s="171" t="s">
        <v>58</v>
      </c>
      <c r="B54" s="171"/>
      <c r="C54" s="172"/>
      <c r="D54" s="222">
        <f>ROUND(SUM(D51:D53),1)</f>
        <v>970.2</v>
      </c>
      <c r="E54" s="223"/>
      <c r="F54" s="222">
        <f>ROUND(SUM(F51:F53),1)</f>
        <v>970.2</v>
      </c>
      <c r="G54" s="223"/>
      <c r="H54" s="222">
        <f>ROUND(SUM(H51:H53),1)</f>
        <v>488.3</v>
      </c>
      <c r="I54" s="223"/>
      <c r="J54" s="222">
        <f>ROUND(SUM(J51:J53),1)</f>
        <v>488.3</v>
      </c>
      <c r="K54" s="223"/>
      <c r="L54" s="222">
        <f>ROUND(SUM(L51:L53),1)</f>
        <v>-1293.5999999999999</v>
      </c>
      <c r="M54" s="223"/>
      <c r="N54" s="222">
        <f>ROUND(SUM(N51:N53),1)</f>
        <v>-1293.5999999999999</v>
      </c>
      <c r="O54" s="225"/>
      <c r="P54" s="226"/>
      <c r="Q54" s="227"/>
      <c r="R54" s="222">
        <f>ROUND(SUM(R51:R53),1)</f>
        <v>164.9</v>
      </c>
      <c r="S54" s="225"/>
      <c r="T54" s="222">
        <f>ROUND(SUM(T51:T53),1)</f>
        <v>164.9</v>
      </c>
      <c r="U54" s="225"/>
      <c r="V54" s="228"/>
      <c r="W54" s="225"/>
      <c r="X54" s="222">
        <f>ROUND(SUM(X51:X53),1)</f>
        <v>-183.7</v>
      </c>
      <c r="Y54" s="225"/>
      <c r="Z54" s="222">
        <f>ROUND(SUM(Z51:Z53),1)</f>
        <v>-183.7</v>
      </c>
      <c r="AA54" s="223"/>
      <c r="AB54" s="224">
        <f>ROUND(SUM(+AB52+AB53),1)</f>
        <v>-42.8</v>
      </c>
      <c r="AC54" s="223"/>
      <c r="AD54" s="224">
        <f>ROUND(SUM(AD51:AD53),1)</f>
        <v>-42.8</v>
      </c>
      <c r="AE54" s="242"/>
      <c r="AF54" s="237">
        <f>SUM(AF51:AF53)</f>
        <v>0</v>
      </c>
      <c r="AG54" s="242"/>
      <c r="AH54" s="237">
        <f>SUM(AH51:AH53)</f>
        <v>0</v>
      </c>
      <c r="AI54" s="230"/>
      <c r="AJ54" s="230"/>
      <c r="AK54" s="225"/>
      <c r="AL54" s="253">
        <f>ROUND(SUM(+AL52+AL53),1)</f>
        <v>-61.6</v>
      </c>
      <c r="AM54" s="223"/>
      <c r="AN54" s="253">
        <f>ROUND(SUM(+AN52+AN53),1)</f>
        <v>-61.6</v>
      </c>
      <c r="AO54" s="175"/>
      <c r="AP54" s="231"/>
    </row>
    <row r="55" spans="1:42" ht="15.95" customHeight="1">
      <c r="A55" s="172"/>
      <c r="B55" s="172"/>
      <c r="C55" s="172"/>
      <c r="D55" s="1600"/>
      <c r="E55" s="202"/>
      <c r="F55" s="204"/>
      <c r="G55" s="202"/>
      <c r="H55" s="1600"/>
      <c r="I55" s="202"/>
      <c r="J55" s="204"/>
      <c r="K55" s="202"/>
      <c r="L55" s="1600"/>
      <c r="M55" s="202"/>
      <c r="N55" s="204"/>
      <c r="O55" s="204"/>
      <c r="P55" s="205"/>
      <c r="Q55" s="206"/>
      <c r="R55" s="204"/>
      <c r="S55" s="204"/>
      <c r="T55" s="204"/>
      <c r="U55" s="204"/>
      <c r="V55" s="232"/>
      <c r="W55" s="204"/>
      <c r="X55" s="1600"/>
      <c r="Y55" s="204"/>
      <c r="Z55" s="204"/>
      <c r="AA55" s="202"/>
      <c r="AB55" s="1600"/>
      <c r="AC55" s="202"/>
      <c r="AD55" s="204"/>
      <c r="AE55" s="204"/>
      <c r="AF55" s="1600"/>
      <c r="AG55" s="204"/>
      <c r="AH55" s="204"/>
      <c r="AI55" s="211"/>
      <c r="AJ55" s="211"/>
      <c r="AK55" s="204"/>
      <c r="AL55" s="204"/>
      <c r="AM55" s="202"/>
      <c r="AN55" s="204"/>
      <c r="AO55" s="173"/>
      <c r="AP55" s="189"/>
    </row>
    <row r="56" spans="1:42" ht="18" customHeight="1">
      <c r="A56" s="170" t="s">
        <v>50</v>
      </c>
      <c r="B56" s="171"/>
      <c r="C56" s="172"/>
      <c r="D56" s="1599"/>
      <c r="E56" s="202"/>
      <c r="F56" s="202"/>
      <c r="G56" s="202"/>
      <c r="H56" s="1599"/>
      <c r="I56" s="202"/>
      <c r="J56" s="202"/>
      <c r="K56" s="202"/>
      <c r="L56" s="1599"/>
      <c r="M56" s="202"/>
      <c r="N56" s="202"/>
      <c r="O56" s="204"/>
      <c r="P56" s="205"/>
      <c r="Q56" s="206"/>
      <c r="R56" s="202"/>
      <c r="S56" s="202"/>
      <c r="T56" s="202"/>
      <c r="U56" s="202"/>
      <c r="V56" s="208"/>
      <c r="W56" s="202"/>
      <c r="X56" s="1599"/>
      <c r="Y56" s="202"/>
      <c r="Z56" s="202"/>
      <c r="AA56" s="202"/>
      <c r="AB56" s="1599"/>
      <c r="AC56" s="202"/>
      <c r="AD56" s="202"/>
      <c r="AE56" s="202"/>
      <c r="AF56" s="1599"/>
      <c r="AG56" s="202"/>
      <c r="AH56" s="202"/>
      <c r="AI56" s="211"/>
      <c r="AJ56" s="211"/>
      <c r="AK56" s="204"/>
      <c r="AL56" s="202"/>
      <c r="AM56" s="202"/>
      <c r="AN56" s="202"/>
      <c r="AO56" s="173"/>
      <c r="AP56" s="189"/>
    </row>
    <row r="57" spans="1:42" ht="18" customHeight="1">
      <c r="A57" s="170" t="s">
        <v>76</v>
      </c>
      <c r="B57" s="170"/>
      <c r="C57" s="212"/>
      <c r="D57" s="1605"/>
      <c r="E57" s="202"/>
      <c r="F57" s="202"/>
      <c r="G57" s="202"/>
      <c r="H57" s="1599"/>
      <c r="I57" s="202"/>
      <c r="J57" s="202"/>
      <c r="K57" s="202"/>
      <c r="L57" s="1599"/>
      <c r="M57" s="202"/>
      <c r="N57" s="202"/>
      <c r="O57" s="204"/>
      <c r="P57" s="205"/>
      <c r="Q57" s="206"/>
      <c r="R57" s="202"/>
      <c r="S57" s="202"/>
      <c r="T57" s="202"/>
      <c r="U57" s="202"/>
      <c r="V57" s="208"/>
      <c r="W57" s="202"/>
      <c r="X57" s="1599"/>
      <c r="Y57" s="202"/>
      <c r="Z57" s="202"/>
      <c r="AA57" s="202"/>
      <c r="AB57" s="1599"/>
      <c r="AC57" s="202"/>
      <c r="AD57" s="202"/>
      <c r="AE57" s="202"/>
      <c r="AF57" s="1599"/>
      <c r="AG57" s="202"/>
      <c r="AH57" s="202"/>
      <c r="AI57" s="211"/>
      <c r="AJ57" s="211"/>
      <c r="AK57" s="204"/>
      <c r="AL57" s="202" t="s">
        <v>21</v>
      </c>
      <c r="AM57" s="202"/>
      <c r="AN57" s="202"/>
      <c r="AO57" s="173"/>
      <c r="AP57" s="189"/>
    </row>
    <row r="58" spans="1:42" ht="18" customHeight="1">
      <c r="A58" s="170" t="s">
        <v>77</v>
      </c>
      <c r="B58" s="170"/>
      <c r="C58" s="212"/>
      <c r="D58" s="255">
        <f>ROUND(SUM(D48+D54),1)</f>
        <v>3297.5</v>
      </c>
      <c r="E58" s="255"/>
      <c r="F58" s="255">
        <f>ROUND(SUM(F48)+SUM(F54),1)</f>
        <v>3297.5</v>
      </c>
      <c r="G58" s="255"/>
      <c r="H58" s="255">
        <f>ROUND(SUM(H48+H54),1)</f>
        <v>527.6</v>
      </c>
      <c r="I58" s="255"/>
      <c r="J58" s="255">
        <f>ROUND(SUM(J48)+SUM(J54),1)</f>
        <v>527.6</v>
      </c>
      <c r="K58" s="255"/>
      <c r="L58" s="255">
        <f>ROUND(SUM(L48+L54),1)</f>
        <v>421.6</v>
      </c>
      <c r="M58" s="256"/>
      <c r="N58" s="256">
        <f>ROUND(SUM(N48+N54),1)</f>
        <v>421.6</v>
      </c>
      <c r="O58" s="257"/>
      <c r="P58" s="226"/>
      <c r="Q58" s="258"/>
      <c r="R58" s="256">
        <f>ROUND(SUM(+R48+R54),1)</f>
        <v>4246.7</v>
      </c>
      <c r="S58" s="256"/>
      <c r="T58" s="256">
        <f>ROUND(SUM(T48+T54),1)</f>
        <v>4246.7</v>
      </c>
      <c r="U58" s="256"/>
      <c r="V58" s="259"/>
      <c r="W58" s="256"/>
      <c r="X58" s="255">
        <f>ROUND(SUM(X48+X54),1)</f>
        <v>-717.9</v>
      </c>
      <c r="Y58" s="256"/>
      <c r="Z58" s="256">
        <f>ROUND(SUM(Z48+Z54),1)</f>
        <v>-717.9</v>
      </c>
      <c r="AA58" s="255"/>
      <c r="AB58" s="255">
        <f>ROUND(SUM(AB48+AB54),1)</f>
        <v>11.3</v>
      </c>
      <c r="AC58" s="255"/>
      <c r="AD58" s="255">
        <f>ROUND(SUM(AD48+AD54),1)</f>
        <v>11.3</v>
      </c>
      <c r="AE58" s="255"/>
      <c r="AF58" s="255">
        <f>ROUND(SUM(AF48+AF54),1)</f>
        <v>0</v>
      </c>
      <c r="AG58" s="255"/>
      <c r="AH58" s="255">
        <f>ROUND(SUM(AH48+AH54),1)</f>
        <v>0</v>
      </c>
      <c r="AI58" s="260"/>
      <c r="AJ58" s="260"/>
      <c r="AK58" s="261"/>
      <c r="AL58" s="255">
        <f>ROUND(SUM(AL48)+SUM(AL54),1)</f>
        <v>3540.1</v>
      </c>
      <c r="AM58" s="255"/>
      <c r="AN58" s="255">
        <f>ROUND(SUM(AN48)+SUM(AN54),1)</f>
        <v>3540.1</v>
      </c>
      <c r="AO58" s="262"/>
      <c r="AP58" s="263"/>
    </row>
    <row r="59" spans="1:42" ht="15.95" customHeight="1">
      <c r="A59" s="171"/>
      <c r="B59" s="171"/>
      <c r="C59" s="172"/>
      <c r="D59" s="1599"/>
      <c r="E59" s="202"/>
      <c r="F59" s="204"/>
      <c r="G59" s="202"/>
      <c r="H59" s="1599"/>
      <c r="I59" s="202"/>
      <c r="J59" s="202"/>
      <c r="K59" s="202"/>
      <c r="L59" s="1605"/>
      <c r="M59" s="245"/>
      <c r="N59" s="245"/>
      <c r="O59" s="248"/>
      <c r="P59" s="205"/>
      <c r="Q59" s="251"/>
      <c r="R59" s="245"/>
      <c r="S59" s="245"/>
      <c r="T59" s="245"/>
      <c r="U59" s="245"/>
      <c r="V59" s="208"/>
      <c r="W59" s="245"/>
      <c r="X59" s="1605"/>
      <c r="Y59" s="245"/>
      <c r="Z59" s="245"/>
      <c r="AA59" s="245"/>
      <c r="AB59" s="1604"/>
      <c r="AC59" s="202"/>
      <c r="AD59" s="245"/>
      <c r="AE59" s="245"/>
      <c r="AF59" s="1605"/>
      <c r="AG59" s="245"/>
      <c r="AH59" s="245"/>
      <c r="AI59" s="211"/>
      <c r="AJ59" s="211"/>
      <c r="AK59" s="204"/>
      <c r="AL59" s="202"/>
      <c r="AM59" s="202"/>
      <c r="AN59" s="202"/>
      <c r="AO59" s="190"/>
      <c r="AP59" s="250"/>
    </row>
    <row r="60" spans="1:42" ht="18" customHeight="1">
      <c r="A60" s="264" t="s">
        <v>61</v>
      </c>
      <c r="B60" s="218" t="s">
        <v>1771</v>
      </c>
      <c r="C60" s="172"/>
      <c r="D60" s="243">
        <f>+EXHIBITA!D57</f>
        <v>2235.1999999999998</v>
      </c>
      <c r="E60" s="223"/>
      <c r="F60" s="243">
        <f>+EXHIBITA!F57</f>
        <v>2235.1999999999998</v>
      </c>
      <c r="G60" s="223"/>
      <c r="H60" s="243">
        <v>2488.8000000000002</v>
      </c>
      <c r="I60" s="223"/>
      <c r="J60" s="243">
        <v>2488.8000000000002</v>
      </c>
      <c r="K60" s="223"/>
      <c r="L60" s="243">
        <f>+EXHIBITA!L57</f>
        <v>65.099999999999994</v>
      </c>
      <c r="M60" s="223"/>
      <c r="N60" s="243">
        <f>+EXHIBITA!N57</f>
        <v>65.099999999999994</v>
      </c>
      <c r="O60" s="225"/>
      <c r="P60" s="226"/>
      <c r="Q60" s="227"/>
      <c r="R60" s="243">
        <f>ROUND(SUM(D60+H60+L60),1)</f>
        <v>4789.1000000000004</v>
      </c>
      <c r="S60" s="225"/>
      <c r="T60" s="243">
        <f>ROUND(SUM(F60+J60+N60),1)</f>
        <v>4789.1000000000004</v>
      </c>
      <c r="U60" s="225"/>
      <c r="V60" s="228"/>
      <c r="W60" s="225"/>
      <c r="X60" s="243">
        <v>-125.9</v>
      </c>
      <c r="Y60" s="225"/>
      <c r="Z60" s="243">
        <v>-125.9</v>
      </c>
      <c r="AA60" s="225"/>
      <c r="AB60" s="244">
        <f>+EXHIBITA!P57</f>
        <v>-628.70000000000005</v>
      </c>
      <c r="AC60" s="225"/>
      <c r="AD60" s="243">
        <f>+EXHIBITA!R57</f>
        <v>-628.70000000000005</v>
      </c>
      <c r="AE60" s="225"/>
      <c r="AF60" s="243">
        <v>0</v>
      </c>
      <c r="AG60" s="225"/>
      <c r="AH60" s="229">
        <v>0</v>
      </c>
      <c r="AI60" s="230"/>
      <c r="AJ60" s="230"/>
      <c r="AK60" s="225"/>
      <c r="AL60" s="243">
        <f>ROUND(SUM(+AB60+X60+L60+H60+D60),1)</f>
        <v>4034.5</v>
      </c>
      <c r="AM60" s="223" t="s">
        <v>21</v>
      </c>
      <c r="AN60" s="243">
        <f>ROUND(SUM(T60+Z60+AD60),1)</f>
        <v>4034.5</v>
      </c>
      <c r="AO60" s="175"/>
      <c r="AP60" s="231"/>
    </row>
    <row r="61" spans="1:42" ht="15.95" customHeight="1">
      <c r="A61" s="212"/>
      <c r="B61" s="172"/>
      <c r="C61" s="172"/>
      <c r="D61" s="1606"/>
      <c r="E61" s="172"/>
      <c r="F61" s="173"/>
      <c r="G61" s="172"/>
      <c r="H61" s="1597"/>
      <c r="I61" s="172"/>
      <c r="J61" s="173"/>
      <c r="K61" s="172"/>
      <c r="L61" s="1606"/>
      <c r="M61" s="172"/>
      <c r="N61" s="173"/>
      <c r="O61" s="173"/>
      <c r="P61" s="185"/>
      <c r="Q61" s="186"/>
      <c r="R61" s="173"/>
      <c r="S61" s="173"/>
      <c r="T61" s="173"/>
      <c r="U61" s="173"/>
      <c r="V61" s="187"/>
      <c r="W61" s="173"/>
      <c r="X61" s="1597"/>
      <c r="Y61" s="173"/>
      <c r="Z61" s="173"/>
      <c r="AA61" s="172"/>
      <c r="AB61" s="1597"/>
      <c r="AC61" s="172"/>
      <c r="AD61" s="173"/>
      <c r="AE61" s="173"/>
      <c r="AF61" s="1597"/>
      <c r="AG61" s="173"/>
      <c r="AH61" s="173"/>
      <c r="AI61" s="188"/>
      <c r="AJ61" s="188"/>
      <c r="AK61" s="173"/>
      <c r="AL61" s="173"/>
      <c r="AM61" s="172"/>
      <c r="AN61" s="173"/>
      <c r="AO61" s="173"/>
      <c r="AP61" s="189"/>
    </row>
    <row r="62" spans="1:42" ht="18" customHeight="1" thickBot="1">
      <c r="A62" s="265" t="s">
        <v>78</v>
      </c>
      <c r="B62" s="266" t="s">
        <v>21</v>
      </c>
      <c r="C62" s="172"/>
      <c r="D62" s="267">
        <f>ROUND(SUM(D58+D60),1)</f>
        <v>5532.7</v>
      </c>
      <c r="E62" s="268"/>
      <c r="F62" s="267">
        <f>ROUND(SUM(F58+F60),1)</f>
        <v>5532.7</v>
      </c>
      <c r="G62" s="268"/>
      <c r="H62" s="267">
        <f>ROUND(SUM(H58+H60),1)</f>
        <v>3016.4</v>
      </c>
      <c r="I62" s="268"/>
      <c r="J62" s="267">
        <f>ROUND(SUM(J58)+SUM(J60),1)</f>
        <v>3016.4</v>
      </c>
      <c r="K62" s="268"/>
      <c r="L62" s="267">
        <f>ROUND(SUM(L58+L60),1)</f>
        <v>486.7</v>
      </c>
      <c r="M62" s="270"/>
      <c r="N62" s="269">
        <f>ROUND(SUM(N58+N60),1)</f>
        <v>486.7</v>
      </c>
      <c r="O62" s="271"/>
      <c r="P62" s="272"/>
      <c r="Q62" s="273"/>
      <c r="R62" s="269">
        <f>ROUND(SUM(R58+R60),1)</f>
        <v>9035.7999999999993</v>
      </c>
      <c r="S62" s="271"/>
      <c r="T62" s="269">
        <f>ROUND(SUM(T58+T60),1)</f>
        <v>9035.7999999999993</v>
      </c>
      <c r="U62" s="271"/>
      <c r="V62" s="272"/>
      <c r="W62" s="271"/>
      <c r="X62" s="267">
        <f>ROUND(SUM(X58+X60),1)</f>
        <v>-843.8</v>
      </c>
      <c r="Y62" s="271"/>
      <c r="Z62" s="269">
        <f>ROUND(SUM(Z58+Z60),1)</f>
        <v>-843.8</v>
      </c>
      <c r="AA62" s="268"/>
      <c r="AB62" s="267">
        <f>ROUND(SUM(AB58+AB60),1)</f>
        <v>-617.4</v>
      </c>
      <c r="AC62" s="268"/>
      <c r="AD62" s="267">
        <f>ROUND(SUM(AD58+AD60),1)</f>
        <v>-617.4</v>
      </c>
      <c r="AE62" s="274"/>
      <c r="AF62" s="267">
        <f>ROUND(SUM(AF58+AF60),1)</f>
        <v>0</v>
      </c>
      <c r="AG62" s="274"/>
      <c r="AH62" s="267">
        <f>ROUND(SUM(AH58+AH60),1)</f>
        <v>0</v>
      </c>
      <c r="AI62" s="275"/>
      <c r="AJ62" s="275"/>
      <c r="AK62" s="274"/>
      <c r="AL62" s="267">
        <f>ROUND(SUM(AL58+AL60),1)</f>
        <v>7574.6</v>
      </c>
      <c r="AM62" s="268"/>
      <c r="AN62" s="267">
        <f>ROUND(SUM(AN58+AN60),1)</f>
        <v>7574.6</v>
      </c>
      <c r="AO62" s="276"/>
      <c r="AP62" s="277"/>
    </row>
    <row r="63" spans="1:42" ht="12.75" thickTop="1" thickBot="1">
      <c r="A63" s="278"/>
      <c r="B63" s="278"/>
      <c r="C63" s="278"/>
      <c r="D63" s="279"/>
      <c r="E63" s="279"/>
      <c r="F63" s="279"/>
      <c r="G63" s="279"/>
      <c r="H63" s="1730"/>
      <c r="I63" s="279"/>
      <c r="J63" s="279"/>
      <c r="K63" s="279"/>
      <c r="L63" s="279"/>
      <c r="M63" s="279"/>
      <c r="N63" s="279"/>
      <c r="O63" s="279"/>
      <c r="P63" s="2924"/>
      <c r="Q63" s="2922"/>
      <c r="R63" s="2922"/>
      <c r="S63" s="2922"/>
      <c r="T63" s="2922"/>
      <c r="U63" s="2922"/>
      <c r="V63" s="2923"/>
      <c r="W63" s="279"/>
      <c r="X63" s="1730"/>
      <c r="Y63" s="279"/>
      <c r="Z63" s="279"/>
      <c r="AA63" s="279"/>
      <c r="AB63" s="279"/>
      <c r="AC63" s="279"/>
      <c r="AD63" s="279"/>
      <c r="AE63" s="279"/>
      <c r="AF63" s="1730"/>
      <c r="AG63" s="279"/>
      <c r="AH63" s="279"/>
      <c r="AI63" s="279"/>
      <c r="AJ63" s="279"/>
      <c r="AK63" s="279"/>
      <c r="AL63" s="279"/>
      <c r="AM63" s="279"/>
      <c r="AN63" s="279"/>
      <c r="AO63" s="279"/>
      <c r="AP63" s="279"/>
    </row>
    <row r="64" spans="1:42" ht="12" thickTop="1">
      <c r="A64" s="169"/>
      <c r="B64" s="169"/>
      <c r="C64" s="169"/>
      <c r="D64" s="169"/>
      <c r="E64" s="169"/>
      <c r="F64" s="169"/>
      <c r="G64" s="169"/>
      <c r="H64" s="1731"/>
      <c r="I64" s="169"/>
      <c r="J64" s="169"/>
      <c r="K64" s="169"/>
      <c r="L64" s="169"/>
      <c r="M64" s="169"/>
      <c r="N64" s="169"/>
      <c r="O64" s="169"/>
      <c r="P64" s="169"/>
      <c r="Q64" s="169"/>
      <c r="R64" s="169"/>
      <c r="S64" s="169"/>
      <c r="T64" s="169"/>
      <c r="U64" s="169"/>
      <c r="V64" s="169"/>
      <c r="W64" s="169"/>
      <c r="X64" s="1731"/>
      <c r="Y64" s="169"/>
      <c r="Z64" s="169"/>
      <c r="AA64" s="169"/>
      <c r="AB64" s="169" t="s">
        <v>21</v>
      </c>
      <c r="AC64" s="169"/>
      <c r="AD64" s="169"/>
      <c r="AE64" s="169"/>
      <c r="AF64" s="1731"/>
      <c r="AG64" s="169"/>
      <c r="AH64" s="169"/>
      <c r="AI64" s="169"/>
      <c r="AJ64" s="169"/>
      <c r="AK64" s="169"/>
      <c r="AL64" s="169"/>
      <c r="AM64" s="169"/>
      <c r="AN64" s="169"/>
      <c r="AO64" s="169"/>
    </row>
    <row r="65" spans="1:41" ht="15">
      <c r="A65" s="1607" t="s">
        <v>1765</v>
      </c>
      <c r="B65" s="169"/>
      <c r="C65" s="169"/>
      <c r="D65" s="169"/>
      <c r="E65" s="169"/>
      <c r="F65" s="169"/>
      <c r="G65" s="169"/>
      <c r="H65" s="1731"/>
      <c r="I65" s="169"/>
      <c r="J65" s="169"/>
      <c r="K65" s="169"/>
      <c r="L65" s="169"/>
      <c r="M65" s="169"/>
      <c r="N65" s="169"/>
      <c r="O65" s="169"/>
      <c r="P65" s="169"/>
      <c r="Q65" s="169"/>
      <c r="R65" s="169"/>
      <c r="S65" s="169"/>
      <c r="T65" s="169"/>
      <c r="U65" s="169"/>
      <c r="V65" s="169"/>
      <c r="W65" s="169"/>
      <c r="X65" s="1731"/>
      <c r="Y65" s="169"/>
      <c r="Z65" s="169"/>
      <c r="AA65" s="169"/>
      <c r="AB65" s="169"/>
      <c r="AC65" s="169"/>
      <c r="AD65" s="169"/>
      <c r="AE65" s="169"/>
      <c r="AF65" s="1731"/>
      <c r="AG65" s="169"/>
      <c r="AH65" s="169"/>
      <c r="AI65" s="169"/>
      <c r="AJ65" s="169"/>
      <c r="AK65" s="169"/>
      <c r="AL65" s="169"/>
      <c r="AM65" s="169"/>
      <c r="AN65" s="169"/>
      <c r="AO65" s="169"/>
    </row>
    <row r="66" spans="1:41" ht="18">
      <c r="A66" s="1608" t="s">
        <v>1766</v>
      </c>
      <c r="B66" s="169"/>
      <c r="C66" s="169"/>
      <c r="D66" s="169"/>
      <c r="E66" s="169"/>
      <c r="F66" s="169"/>
      <c r="G66" s="169"/>
      <c r="H66" s="1731"/>
      <c r="I66" s="169"/>
      <c r="J66" s="169"/>
      <c r="K66" s="169"/>
      <c r="L66" s="169"/>
      <c r="M66" s="169"/>
      <c r="N66" s="169"/>
      <c r="O66" s="169"/>
      <c r="P66" s="169"/>
      <c r="Q66" s="169"/>
      <c r="R66" s="169"/>
      <c r="S66" s="169"/>
      <c r="T66" s="169"/>
      <c r="U66" s="169"/>
      <c r="V66" s="169"/>
      <c r="W66" s="169"/>
      <c r="X66" s="1731"/>
      <c r="Y66" s="169"/>
      <c r="Z66" s="169"/>
      <c r="AA66" s="169"/>
      <c r="AB66" s="169"/>
      <c r="AC66" s="169"/>
      <c r="AD66" s="169"/>
      <c r="AE66" s="169"/>
      <c r="AF66" s="1731"/>
      <c r="AG66" s="169"/>
      <c r="AH66" s="169"/>
      <c r="AI66" s="169"/>
      <c r="AJ66" s="169"/>
      <c r="AK66" s="169"/>
      <c r="AL66" s="169"/>
      <c r="AM66" s="169"/>
      <c r="AN66" s="169"/>
      <c r="AO66" s="169"/>
    </row>
    <row r="67" spans="1:41" ht="15">
      <c r="A67" s="1608" t="s">
        <v>1767</v>
      </c>
      <c r="B67" s="169"/>
      <c r="C67" s="169"/>
      <c r="D67" s="169"/>
      <c r="E67" s="169"/>
      <c r="F67" s="169"/>
      <c r="G67" s="169"/>
      <c r="H67" s="1731"/>
      <c r="I67" s="169"/>
      <c r="J67" s="169"/>
      <c r="K67" s="169"/>
      <c r="L67" s="169"/>
      <c r="M67" s="169"/>
      <c r="N67" s="169"/>
      <c r="O67" s="169"/>
      <c r="P67" s="169"/>
      <c r="Q67" s="169"/>
      <c r="R67" s="169"/>
      <c r="S67" s="169"/>
      <c r="T67" s="169"/>
      <c r="U67" s="169"/>
      <c r="V67" s="169"/>
      <c r="W67" s="169"/>
      <c r="X67" s="1731"/>
      <c r="Y67" s="169"/>
      <c r="AB67" s="169"/>
      <c r="AC67" s="169"/>
      <c r="AD67" s="169"/>
      <c r="AE67" s="169"/>
      <c r="AF67" s="1731"/>
      <c r="AG67" s="169"/>
      <c r="AH67" s="169"/>
      <c r="AI67" s="169"/>
      <c r="AJ67" s="169"/>
      <c r="AK67" s="169"/>
      <c r="AL67" s="169"/>
      <c r="AM67" s="169"/>
      <c r="AN67" s="169"/>
      <c r="AO67" s="169"/>
    </row>
    <row r="68" spans="1:41" ht="15.75">
      <c r="A68" s="281"/>
      <c r="B68" s="282"/>
      <c r="C68" s="254"/>
      <c r="D68" s="283"/>
      <c r="E68" s="283"/>
      <c r="F68" s="283"/>
      <c r="G68" s="283"/>
      <c r="H68" s="1732"/>
      <c r="I68" s="283"/>
      <c r="J68" s="283"/>
      <c r="K68" s="283"/>
      <c r="L68" s="283"/>
      <c r="M68" s="169"/>
      <c r="N68" s="169"/>
      <c r="O68" s="169"/>
      <c r="P68" s="169"/>
      <c r="Q68" s="169"/>
      <c r="R68" s="169"/>
      <c r="S68" s="169"/>
      <c r="T68" s="169"/>
      <c r="U68" s="169"/>
      <c r="V68" s="169"/>
      <c r="W68" s="169"/>
      <c r="X68" s="1731"/>
      <c r="Y68" s="169"/>
      <c r="AA68" s="169"/>
      <c r="AB68" s="169"/>
      <c r="AC68" s="169"/>
      <c r="AD68" s="169"/>
      <c r="AE68" s="169"/>
      <c r="AF68" s="1731"/>
      <c r="AG68" s="169"/>
      <c r="AH68" s="169"/>
      <c r="AI68" s="169"/>
      <c r="AJ68" s="169"/>
      <c r="AK68" s="169"/>
      <c r="AL68" s="169"/>
      <c r="AM68" s="169"/>
      <c r="AN68" s="169"/>
      <c r="AO68" s="169"/>
    </row>
    <row r="69" spans="1:41" ht="15">
      <c r="A69" s="178"/>
      <c r="B69" s="178"/>
      <c r="C69" s="178"/>
      <c r="D69" s="1607"/>
      <c r="E69" s="178"/>
      <c r="F69" s="178"/>
      <c r="G69" s="178"/>
      <c r="H69" s="1733"/>
      <c r="I69" s="178"/>
      <c r="J69" s="178"/>
      <c r="K69" s="178"/>
      <c r="L69" s="1607"/>
      <c r="M69" s="169"/>
      <c r="N69" s="169"/>
      <c r="O69" s="169"/>
      <c r="P69" s="169"/>
      <c r="Q69" s="169"/>
      <c r="R69" s="169"/>
      <c r="S69" s="169"/>
      <c r="T69" s="169"/>
      <c r="U69" s="169"/>
      <c r="V69" s="169"/>
      <c r="W69" s="169"/>
      <c r="X69" s="1731"/>
      <c r="Y69" s="169"/>
      <c r="Z69" s="169"/>
      <c r="AA69" s="169"/>
      <c r="AB69" s="169"/>
      <c r="AC69" s="169"/>
      <c r="AD69" s="169"/>
      <c r="AE69" s="169"/>
      <c r="AF69" s="1731"/>
      <c r="AG69" s="169"/>
      <c r="AH69" s="169"/>
      <c r="AI69" s="169"/>
      <c r="AJ69" s="169"/>
      <c r="AK69" s="169"/>
      <c r="AL69" s="169"/>
      <c r="AM69" s="169"/>
      <c r="AN69" s="169"/>
      <c r="AO69" s="169"/>
    </row>
    <row r="70" spans="1:41" ht="15">
      <c r="A70" s="178"/>
      <c r="B70" s="178"/>
      <c r="C70" s="178"/>
      <c r="D70" s="1607"/>
      <c r="E70" s="178"/>
      <c r="F70" s="178"/>
      <c r="G70" s="178"/>
      <c r="H70" s="1733"/>
      <c r="I70" s="178"/>
      <c r="J70" s="178"/>
      <c r="K70" s="178"/>
      <c r="L70" s="1607"/>
      <c r="M70" s="169"/>
      <c r="N70" s="169"/>
      <c r="O70" s="169"/>
      <c r="P70" s="169"/>
      <c r="Q70" s="169"/>
      <c r="R70" s="169"/>
      <c r="S70" s="169"/>
      <c r="T70" s="169"/>
      <c r="U70" s="169"/>
      <c r="V70" s="169"/>
      <c r="W70" s="169"/>
      <c r="X70" s="1731"/>
      <c r="Y70" s="169"/>
      <c r="Z70" s="169"/>
      <c r="AA70" s="169"/>
      <c r="AB70" s="169"/>
      <c r="AC70" s="169"/>
      <c r="AD70" s="169"/>
      <c r="AE70" s="169"/>
      <c r="AF70" s="1731"/>
      <c r="AG70" s="169"/>
      <c r="AH70" s="169"/>
      <c r="AI70" s="169"/>
      <c r="AJ70" s="169"/>
      <c r="AK70" s="169"/>
      <c r="AL70" s="169"/>
      <c r="AM70" s="169"/>
      <c r="AN70" s="169"/>
      <c r="AO70" s="169"/>
    </row>
    <row r="71" spans="1:41" ht="15">
      <c r="A71" s="178"/>
      <c r="B71" s="178"/>
      <c r="C71" s="178"/>
      <c r="D71" s="1607"/>
      <c r="E71" s="178"/>
      <c r="F71" s="178"/>
      <c r="G71" s="178"/>
      <c r="H71" s="1733"/>
      <c r="I71" s="178"/>
      <c r="J71" s="178"/>
      <c r="K71" s="178"/>
      <c r="L71" s="1607"/>
      <c r="M71" s="169"/>
      <c r="N71" s="169"/>
      <c r="O71" s="169"/>
      <c r="P71" s="169"/>
      <c r="Q71" s="169"/>
      <c r="R71" s="169"/>
      <c r="S71" s="169"/>
      <c r="T71" s="169"/>
      <c r="U71" s="169"/>
      <c r="V71" s="169"/>
      <c r="W71" s="169"/>
      <c r="X71" s="1731"/>
      <c r="Y71" s="169"/>
      <c r="Z71" s="169"/>
      <c r="AA71" s="169"/>
      <c r="AB71" s="169"/>
      <c r="AC71" s="169"/>
      <c r="AD71" s="169"/>
      <c r="AE71" s="169"/>
      <c r="AF71" s="1731"/>
      <c r="AG71" s="169"/>
      <c r="AH71" s="169"/>
      <c r="AI71" s="169"/>
      <c r="AJ71" s="169"/>
      <c r="AK71" s="169"/>
      <c r="AL71" s="169"/>
      <c r="AM71" s="169"/>
      <c r="AN71" s="169"/>
      <c r="AO71" s="169"/>
    </row>
    <row r="72" spans="1:41" ht="19.5" customHeight="1">
      <c r="A72" s="152"/>
    </row>
  </sheetData>
  <mergeCells count="17">
    <mergeCell ref="AF9:AF11"/>
    <mergeCell ref="AH9:AH11"/>
    <mergeCell ref="A3:AO3"/>
    <mergeCell ref="A4:AO4"/>
    <mergeCell ref="A5:AO5"/>
    <mergeCell ref="A6:AO6"/>
    <mergeCell ref="A7:AO7"/>
    <mergeCell ref="L13:N13"/>
    <mergeCell ref="R13:T13"/>
    <mergeCell ref="AB13:AD13"/>
    <mergeCell ref="AF13:AH13"/>
    <mergeCell ref="AL13:AN13"/>
    <mergeCell ref="D12:N12"/>
    <mergeCell ref="R12:T12"/>
    <mergeCell ref="X12:Z12"/>
    <mergeCell ref="AF12:AH12"/>
    <mergeCell ref="AL12:AN12"/>
  </mergeCells>
  <pageMargins left="0.4" right="0.2" top="0.92" bottom="0.32" header="0" footer="0.25"/>
  <pageSetup scale="39" orientation="landscape" r:id="rId1"/>
  <headerFooter scaleWithDoc="0" alignWithMargins="0">
    <oddFooter>&amp;C&amp;8 3</oddFooter>
  </headerFooter>
  <ignoredErrors>
    <ignoredError sqref="B26:B60" numberStoredAsText="1"/>
  </ignoredErrors>
</worksheet>
</file>

<file path=xl/worksheets/sheet30.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59" zoomScaleNormal="75" workbookViewId="0"/>
  </sheetViews>
  <sheetFormatPr defaultColWidth="8.88671875" defaultRowHeight="12.75"/>
  <cols>
    <col min="1" max="1" width="53.33203125" style="1179" customWidth="1"/>
    <col min="2" max="2" width="5.88671875" style="1179" customWidth="1"/>
    <col min="3" max="3" width="7.109375" style="1179" customWidth="1"/>
    <col min="4" max="4" width="16.77734375" style="1179" customWidth="1"/>
    <col min="5" max="5" width="1.77734375" style="1179" customWidth="1"/>
    <col min="6" max="6" width="16.88671875" style="1179" customWidth="1"/>
    <col min="7" max="7" width="2.33203125" style="1179" customWidth="1"/>
    <col min="8" max="8" width="16.88671875" style="1179" customWidth="1"/>
    <col min="9" max="9" width="1.6640625" style="1179" customWidth="1"/>
    <col min="10" max="10" width="20.77734375" style="1179" customWidth="1"/>
    <col min="11" max="11" width="2.109375" style="1179" customWidth="1"/>
    <col min="12" max="12" width="16.88671875" style="1179" customWidth="1"/>
    <col min="13" max="13" width="2.44140625" style="1179" customWidth="1"/>
    <col min="14" max="14" width="10.77734375" style="1179" bestFit="1" customWidth="1"/>
    <col min="15" max="15" width="12.5546875" style="1179" bestFit="1" customWidth="1"/>
    <col min="16" max="16384" width="8.88671875" style="1179"/>
  </cols>
  <sheetData>
    <row r="1" spans="1:256" ht="15">
      <c r="A1" s="1720" t="s">
        <v>1805</v>
      </c>
    </row>
    <row r="2" spans="1:256" ht="18" customHeight="1"/>
    <row r="3" spans="1:256" ht="18">
      <c r="A3" s="1180" t="s">
        <v>0</v>
      </c>
      <c r="B3" s="1181"/>
      <c r="C3" s="1181"/>
      <c r="D3" s="1182"/>
      <c r="E3" s="1182"/>
      <c r="F3" s="1181"/>
      <c r="G3" s="1181" t="s">
        <v>21</v>
      </c>
      <c r="H3" s="1181"/>
      <c r="I3" s="1181"/>
      <c r="J3" s="1181"/>
      <c r="K3" s="1181"/>
      <c r="L3" s="1183" t="s">
        <v>447</v>
      </c>
      <c r="M3" s="1182"/>
      <c r="N3" s="1184"/>
      <c r="O3" s="1184"/>
      <c r="P3" s="1184"/>
      <c r="Q3" s="1184"/>
      <c r="R3" s="1184"/>
      <c r="S3" s="1184"/>
      <c r="T3" s="1184"/>
      <c r="U3" s="1184"/>
      <c r="V3" s="1184"/>
      <c r="W3" s="1184"/>
      <c r="X3" s="1184"/>
      <c r="Y3" s="1184"/>
      <c r="Z3" s="1184"/>
      <c r="AA3" s="1184"/>
      <c r="AB3" s="1184"/>
      <c r="AC3" s="1184"/>
      <c r="AD3" s="1184"/>
      <c r="AE3" s="1184"/>
      <c r="AF3" s="1184"/>
      <c r="AG3" s="1184"/>
      <c r="AH3" s="1184"/>
      <c r="AI3" s="1184"/>
      <c r="AJ3" s="1184"/>
      <c r="AK3" s="1184"/>
      <c r="AL3" s="1184"/>
      <c r="AM3" s="1184"/>
      <c r="AN3" s="1184"/>
      <c r="AO3" s="1184"/>
      <c r="AP3" s="1184"/>
      <c r="AQ3" s="1184"/>
      <c r="AR3" s="1184"/>
      <c r="AS3" s="1184"/>
      <c r="AT3" s="1184"/>
      <c r="AU3" s="1184"/>
      <c r="AV3" s="1184"/>
      <c r="AW3" s="1184"/>
      <c r="AX3" s="1184"/>
      <c r="AY3" s="1184"/>
      <c r="AZ3" s="1184"/>
      <c r="BA3" s="1184"/>
      <c r="BB3" s="1184"/>
      <c r="BC3" s="1184"/>
      <c r="BD3" s="1184"/>
      <c r="BE3" s="1184"/>
      <c r="BF3" s="1184"/>
      <c r="BG3" s="1184"/>
      <c r="BH3" s="1184"/>
      <c r="BI3" s="1184"/>
      <c r="BJ3" s="1184"/>
      <c r="BK3" s="1184"/>
      <c r="BL3" s="1184"/>
      <c r="BM3" s="1184"/>
      <c r="BN3" s="1184"/>
      <c r="BO3" s="1184"/>
      <c r="BP3" s="1184"/>
      <c r="BQ3" s="1184"/>
      <c r="BR3" s="1184"/>
      <c r="BS3" s="1184"/>
      <c r="BT3" s="1184"/>
      <c r="BU3" s="1184"/>
      <c r="BV3" s="1184"/>
      <c r="BW3" s="1184"/>
      <c r="BX3" s="1184"/>
      <c r="BY3" s="1184"/>
      <c r="BZ3" s="1184"/>
      <c r="CA3" s="1184"/>
      <c r="CB3" s="1184"/>
      <c r="CC3" s="1184"/>
      <c r="CD3" s="1184"/>
      <c r="CE3" s="1184"/>
      <c r="CF3" s="1184"/>
      <c r="CG3" s="1184"/>
      <c r="CH3" s="1184"/>
      <c r="CI3" s="1184"/>
      <c r="CJ3" s="1184"/>
      <c r="CK3" s="1184"/>
      <c r="CL3" s="1184"/>
      <c r="CM3" s="1184"/>
      <c r="CN3" s="1184"/>
      <c r="CO3" s="1184"/>
      <c r="CP3" s="1184"/>
      <c r="CQ3" s="1184"/>
      <c r="CR3" s="1184"/>
      <c r="CS3" s="1184"/>
      <c r="CT3" s="1184"/>
      <c r="CU3" s="1184"/>
      <c r="CV3" s="1184"/>
      <c r="CW3" s="1184"/>
      <c r="CX3" s="1184"/>
      <c r="CY3" s="1184"/>
      <c r="CZ3" s="1184"/>
      <c r="DA3" s="1184"/>
      <c r="DB3" s="1184"/>
      <c r="DC3" s="1184"/>
      <c r="DD3" s="1184"/>
      <c r="DE3" s="1184"/>
      <c r="DF3" s="1184"/>
      <c r="DG3" s="1184"/>
      <c r="DH3" s="1184"/>
      <c r="DI3" s="1184"/>
      <c r="DJ3" s="1184"/>
      <c r="DK3" s="1184"/>
      <c r="DL3" s="1184"/>
      <c r="DM3" s="1184"/>
      <c r="DN3" s="1184"/>
      <c r="DO3" s="1184"/>
      <c r="DP3" s="1184"/>
      <c r="DQ3" s="1184"/>
      <c r="DR3" s="1184"/>
      <c r="DS3" s="1184"/>
      <c r="DT3" s="1184"/>
      <c r="DU3" s="1184"/>
      <c r="DV3" s="1184"/>
      <c r="DW3" s="1184"/>
      <c r="DX3" s="1184"/>
      <c r="DY3" s="1184"/>
      <c r="DZ3" s="1184"/>
      <c r="EA3" s="1184"/>
      <c r="EB3" s="1184"/>
      <c r="EC3" s="1184"/>
      <c r="ED3" s="1184"/>
      <c r="EE3" s="1184"/>
      <c r="EF3" s="1184"/>
      <c r="EG3" s="1184"/>
      <c r="EH3" s="1184"/>
      <c r="EI3" s="1184"/>
      <c r="EJ3" s="1184"/>
      <c r="EK3" s="1184"/>
      <c r="EL3" s="1184"/>
      <c r="EM3" s="1184"/>
      <c r="EN3" s="1184"/>
      <c r="EO3" s="1184"/>
      <c r="EP3" s="1184"/>
      <c r="EQ3" s="1184"/>
      <c r="ER3" s="1184"/>
      <c r="ES3" s="1184"/>
      <c r="ET3" s="1184"/>
      <c r="EU3" s="1184"/>
      <c r="EV3" s="1184"/>
      <c r="EW3" s="1184"/>
      <c r="EX3" s="1184"/>
      <c r="EY3" s="1184"/>
      <c r="EZ3" s="1184"/>
      <c r="FA3" s="1184"/>
      <c r="FB3" s="1184"/>
      <c r="FC3" s="1184"/>
      <c r="FD3" s="1184"/>
      <c r="FE3" s="1184"/>
      <c r="FF3" s="1184"/>
      <c r="FG3" s="1184"/>
      <c r="FH3" s="1184"/>
      <c r="FI3" s="1184"/>
      <c r="FJ3" s="1184"/>
      <c r="FK3" s="1184"/>
      <c r="FL3" s="1184"/>
      <c r="FM3" s="1184"/>
      <c r="FN3" s="1184"/>
      <c r="FO3" s="1184"/>
      <c r="FP3" s="1184"/>
      <c r="FQ3" s="1184"/>
      <c r="FR3" s="1184"/>
      <c r="FS3" s="1184"/>
      <c r="FT3" s="1184"/>
      <c r="FU3" s="1184"/>
      <c r="FV3" s="1184"/>
      <c r="FW3" s="1184"/>
      <c r="FX3" s="1184"/>
      <c r="FY3" s="1184"/>
      <c r="FZ3" s="1184"/>
      <c r="GA3" s="1184"/>
      <c r="GB3" s="1184"/>
      <c r="GC3" s="1184"/>
      <c r="GD3" s="1184"/>
      <c r="GE3" s="1184"/>
      <c r="GF3" s="1184"/>
      <c r="GG3" s="1184"/>
      <c r="GH3" s="1184"/>
      <c r="GI3" s="1184"/>
      <c r="GJ3" s="1184"/>
      <c r="GK3" s="1184"/>
      <c r="GL3" s="1184"/>
      <c r="GM3" s="1184"/>
      <c r="GN3" s="1184"/>
      <c r="GO3" s="1184"/>
      <c r="GP3" s="1184"/>
      <c r="GQ3" s="1184"/>
      <c r="GR3" s="1184"/>
      <c r="GS3" s="1184"/>
      <c r="GT3" s="1184"/>
      <c r="GU3" s="1184"/>
      <c r="GV3" s="1184"/>
      <c r="GW3" s="1184"/>
      <c r="GX3" s="1184"/>
      <c r="GY3" s="1184"/>
      <c r="GZ3" s="1184"/>
      <c r="HA3" s="1184"/>
      <c r="HB3" s="1184"/>
      <c r="HC3" s="1184"/>
      <c r="HD3" s="1184"/>
      <c r="HE3" s="1184"/>
      <c r="HF3" s="1184"/>
      <c r="HG3" s="1184"/>
      <c r="HH3" s="1184"/>
      <c r="HI3" s="1184"/>
      <c r="HJ3" s="1184"/>
      <c r="HK3" s="1184"/>
      <c r="HL3" s="1184"/>
      <c r="HM3" s="1184"/>
      <c r="HN3" s="1184"/>
      <c r="HO3" s="1184"/>
      <c r="HP3" s="1184"/>
      <c r="HQ3" s="1184"/>
      <c r="HR3" s="1184"/>
      <c r="HS3" s="1184"/>
      <c r="HT3" s="1184"/>
      <c r="HU3" s="1184"/>
      <c r="HV3" s="1184"/>
      <c r="HW3" s="1184"/>
      <c r="HX3" s="1184"/>
      <c r="HY3" s="1184"/>
      <c r="HZ3" s="1184"/>
      <c r="IA3" s="1184"/>
      <c r="IB3" s="1184"/>
      <c r="IC3" s="1184"/>
      <c r="ID3" s="1184"/>
      <c r="IE3" s="1184"/>
      <c r="IF3" s="1184"/>
      <c r="IG3" s="1184"/>
      <c r="IH3" s="1184"/>
      <c r="II3" s="1184"/>
      <c r="IJ3" s="1184"/>
      <c r="IK3" s="1184"/>
      <c r="IL3" s="1184"/>
      <c r="IM3" s="1184"/>
      <c r="IN3" s="1184"/>
      <c r="IO3" s="1184"/>
      <c r="IP3" s="1184"/>
      <c r="IQ3" s="1184"/>
      <c r="IR3" s="1184"/>
      <c r="IS3" s="1184"/>
      <c r="IT3" s="1184"/>
      <c r="IU3" s="1184"/>
      <c r="IV3" s="1184"/>
    </row>
    <row r="4" spans="1:256" ht="18">
      <c r="A4" s="1180" t="s">
        <v>448</v>
      </c>
      <c r="B4" s="1181"/>
      <c r="C4" s="1181"/>
      <c r="D4" s="1182"/>
      <c r="E4" s="1182"/>
      <c r="F4" s="1181"/>
      <c r="G4" s="1181"/>
      <c r="H4" s="1181"/>
      <c r="I4" s="1181"/>
      <c r="J4" s="1181"/>
      <c r="K4" s="1181"/>
      <c r="L4" s="1185"/>
      <c r="M4" s="1182"/>
      <c r="N4" s="1184"/>
      <c r="O4" s="1184"/>
      <c r="P4" s="1184"/>
      <c r="Q4" s="1184"/>
      <c r="R4" s="1184"/>
      <c r="S4" s="1184"/>
      <c r="T4" s="1184"/>
      <c r="U4" s="1184"/>
      <c r="V4" s="1184"/>
      <c r="W4" s="1184"/>
      <c r="X4" s="1184"/>
      <c r="Y4" s="1184"/>
      <c r="Z4" s="1184"/>
      <c r="AA4" s="1184"/>
      <c r="AB4" s="1184"/>
      <c r="AC4" s="1184"/>
      <c r="AD4" s="1184"/>
      <c r="AE4" s="1184"/>
      <c r="AF4" s="1184"/>
      <c r="AG4" s="1184"/>
      <c r="AH4" s="1184"/>
      <c r="AI4" s="1184"/>
      <c r="AJ4" s="1184"/>
      <c r="AK4" s="1184"/>
      <c r="AL4" s="1184"/>
      <c r="AM4" s="1184"/>
      <c r="AN4" s="1184"/>
      <c r="AO4" s="1184"/>
      <c r="AP4" s="1184"/>
      <c r="AQ4" s="1184"/>
      <c r="AR4" s="1184"/>
      <c r="AS4" s="1184"/>
      <c r="AT4" s="1184"/>
      <c r="AU4" s="1184"/>
      <c r="AV4" s="1184"/>
      <c r="AW4" s="1184"/>
      <c r="AX4" s="1184"/>
      <c r="AY4" s="1184"/>
      <c r="AZ4" s="1184"/>
      <c r="BA4" s="1184"/>
      <c r="BB4" s="1184"/>
      <c r="BC4" s="1184"/>
      <c r="BD4" s="1184"/>
      <c r="BE4" s="1184"/>
      <c r="BF4" s="1184"/>
      <c r="BG4" s="1184"/>
      <c r="BH4" s="1184"/>
      <c r="BI4" s="1184"/>
      <c r="BJ4" s="1184"/>
      <c r="BK4" s="1184"/>
      <c r="BL4" s="1184"/>
      <c r="BM4" s="1184"/>
      <c r="BN4" s="1184"/>
      <c r="BO4" s="1184"/>
      <c r="BP4" s="1184"/>
      <c r="BQ4" s="1184"/>
      <c r="BR4" s="1184"/>
      <c r="BS4" s="1184"/>
      <c r="BT4" s="1184"/>
      <c r="BU4" s="1184"/>
      <c r="BV4" s="1184"/>
      <c r="BW4" s="1184"/>
      <c r="BX4" s="1184"/>
      <c r="BY4" s="1184"/>
      <c r="BZ4" s="1184"/>
      <c r="CA4" s="1184"/>
      <c r="CB4" s="1184"/>
      <c r="CC4" s="1184"/>
      <c r="CD4" s="1184"/>
      <c r="CE4" s="1184"/>
      <c r="CF4" s="1184"/>
      <c r="CG4" s="1184"/>
      <c r="CH4" s="1184"/>
      <c r="CI4" s="1184"/>
      <c r="CJ4" s="1184"/>
      <c r="CK4" s="1184"/>
      <c r="CL4" s="1184"/>
      <c r="CM4" s="1184"/>
      <c r="CN4" s="1184"/>
      <c r="CO4" s="1184"/>
      <c r="CP4" s="1184"/>
      <c r="CQ4" s="1184"/>
      <c r="CR4" s="1184"/>
      <c r="CS4" s="1184"/>
      <c r="CT4" s="1184"/>
      <c r="CU4" s="1184"/>
      <c r="CV4" s="1184"/>
      <c r="CW4" s="1184"/>
      <c r="CX4" s="1184"/>
      <c r="CY4" s="1184"/>
      <c r="CZ4" s="1184"/>
      <c r="DA4" s="1184"/>
      <c r="DB4" s="1184"/>
      <c r="DC4" s="1184"/>
      <c r="DD4" s="1184"/>
      <c r="DE4" s="1184"/>
      <c r="DF4" s="1184"/>
      <c r="DG4" s="1184"/>
      <c r="DH4" s="1184"/>
      <c r="DI4" s="1184"/>
      <c r="DJ4" s="1184"/>
      <c r="DK4" s="1184"/>
      <c r="DL4" s="1184"/>
      <c r="DM4" s="1184"/>
      <c r="DN4" s="1184"/>
      <c r="DO4" s="1184"/>
      <c r="DP4" s="1184"/>
      <c r="DQ4" s="1184"/>
      <c r="DR4" s="1184"/>
      <c r="DS4" s="1184"/>
      <c r="DT4" s="1184"/>
      <c r="DU4" s="1184"/>
      <c r="DV4" s="1184"/>
      <c r="DW4" s="1184"/>
      <c r="DX4" s="1184"/>
      <c r="DY4" s="1184"/>
      <c r="DZ4" s="1184"/>
      <c r="EA4" s="1184"/>
      <c r="EB4" s="1184"/>
      <c r="EC4" s="1184"/>
      <c r="ED4" s="1184"/>
      <c r="EE4" s="1184"/>
      <c r="EF4" s="1184"/>
      <c r="EG4" s="1184"/>
      <c r="EH4" s="1184"/>
      <c r="EI4" s="1184"/>
      <c r="EJ4" s="1184"/>
      <c r="EK4" s="1184"/>
      <c r="EL4" s="1184"/>
      <c r="EM4" s="1184"/>
      <c r="EN4" s="1184"/>
      <c r="EO4" s="1184"/>
      <c r="EP4" s="1184"/>
      <c r="EQ4" s="1184"/>
      <c r="ER4" s="1184"/>
      <c r="ES4" s="1184"/>
      <c r="ET4" s="1184"/>
      <c r="EU4" s="1184"/>
      <c r="EV4" s="1184"/>
      <c r="EW4" s="1184"/>
      <c r="EX4" s="1184"/>
      <c r="EY4" s="1184"/>
      <c r="EZ4" s="1184"/>
      <c r="FA4" s="1184"/>
      <c r="FB4" s="1184"/>
      <c r="FC4" s="1184"/>
      <c r="FD4" s="1184"/>
      <c r="FE4" s="1184"/>
      <c r="FF4" s="1184"/>
      <c r="FG4" s="1184"/>
      <c r="FH4" s="1184"/>
      <c r="FI4" s="1184"/>
      <c r="FJ4" s="1184"/>
      <c r="FK4" s="1184"/>
      <c r="FL4" s="1184"/>
      <c r="FM4" s="1184"/>
      <c r="FN4" s="1184"/>
      <c r="FO4" s="1184"/>
      <c r="FP4" s="1184"/>
      <c r="FQ4" s="1184"/>
      <c r="FR4" s="1184"/>
      <c r="FS4" s="1184"/>
      <c r="FT4" s="1184"/>
      <c r="FU4" s="1184"/>
      <c r="FV4" s="1184"/>
      <c r="FW4" s="1184"/>
      <c r="FX4" s="1184"/>
      <c r="FY4" s="1184"/>
      <c r="FZ4" s="1184"/>
      <c r="GA4" s="1184"/>
      <c r="GB4" s="1184"/>
      <c r="GC4" s="1184"/>
      <c r="GD4" s="1184"/>
      <c r="GE4" s="1184"/>
      <c r="GF4" s="1184"/>
      <c r="GG4" s="1184"/>
      <c r="GH4" s="1184"/>
      <c r="GI4" s="1184"/>
      <c r="GJ4" s="1184"/>
      <c r="GK4" s="1184"/>
      <c r="GL4" s="1184"/>
      <c r="GM4" s="1184"/>
      <c r="GN4" s="1184"/>
      <c r="GO4" s="1184"/>
      <c r="GP4" s="1184"/>
      <c r="GQ4" s="1184"/>
      <c r="GR4" s="1184"/>
      <c r="GS4" s="1184"/>
      <c r="GT4" s="1184"/>
      <c r="GU4" s="1184"/>
      <c r="GV4" s="1184"/>
      <c r="GW4" s="1184"/>
      <c r="GX4" s="1184"/>
      <c r="GY4" s="1184"/>
      <c r="GZ4" s="1184"/>
      <c r="HA4" s="1184"/>
      <c r="HB4" s="1184"/>
      <c r="HC4" s="1184"/>
      <c r="HD4" s="1184"/>
      <c r="HE4" s="1184"/>
      <c r="HF4" s="1184"/>
      <c r="HG4" s="1184"/>
      <c r="HH4" s="1184"/>
      <c r="HI4" s="1184"/>
      <c r="HJ4" s="1184"/>
      <c r="HK4" s="1184"/>
      <c r="HL4" s="1184"/>
      <c r="HM4" s="1184"/>
      <c r="HN4" s="1184"/>
      <c r="HO4" s="1184"/>
      <c r="HP4" s="1184"/>
      <c r="HQ4" s="1184"/>
      <c r="HR4" s="1184"/>
      <c r="HS4" s="1184"/>
      <c r="HT4" s="1184"/>
      <c r="HU4" s="1184"/>
      <c r="HV4" s="1184"/>
      <c r="HW4" s="1184"/>
      <c r="HX4" s="1184"/>
      <c r="HY4" s="1184"/>
      <c r="HZ4" s="1184"/>
      <c r="IA4" s="1184"/>
      <c r="IB4" s="1184"/>
      <c r="IC4" s="1184"/>
      <c r="ID4" s="1184"/>
      <c r="IE4" s="1184"/>
      <c r="IF4" s="1184"/>
      <c r="IG4" s="1184"/>
      <c r="IH4" s="1184"/>
      <c r="II4" s="1184"/>
      <c r="IJ4" s="1184"/>
      <c r="IK4" s="1184"/>
      <c r="IL4" s="1184"/>
      <c r="IM4" s="1184"/>
      <c r="IN4" s="1184"/>
      <c r="IO4" s="1184"/>
      <c r="IP4" s="1184"/>
      <c r="IQ4" s="1184"/>
      <c r="IR4" s="1184"/>
      <c r="IS4" s="1184"/>
      <c r="IT4" s="1184"/>
      <c r="IU4" s="1184"/>
      <c r="IV4" s="1184"/>
    </row>
    <row r="5" spans="1:256" ht="18">
      <c r="A5" s="1186" t="s">
        <v>449</v>
      </c>
      <c r="B5" s="1181"/>
      <c r="C5" s="1181"/>
      <c r="D5" s="1182"/>
      <c r="E5" s="1182"/>
      <c r="F5" s="1181"/>
      <c r="G5" s="1181"/>
      <c r="H5" s="1181"/>
      <c r="I5" s="1181"/>
      <c r="J5" s="1181"/>
      <c r="K5" s="1181"/>
      <c r="L5" s="1181"/>
      <c r="M5" s="1182"/>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1184"/>
      <c r="AT5" s="1184"/>
      <c r="AU5" s="1184"/>
      <c r="AV5" s="1184"/>
      <c r="AW5" s="1184"/>
      <c r="AX5" s="1184"/>
      <c r="AY5" s="1184"/>
      <c r="AZ5" s="1184"/>
      <c r="BA5" s="1184"/>
      <c r="BB5" s="1184"/>
      <c r="BC5" s="1184"/>
      <c r="BD5" s="1184"/>
      <c r="BE5" s="1184"/>
      <c r="BF5" s="1184"/>
      <c r="BG5" s="1184"/>
      <c r="BH5" s="1184"/>
      <c r="BI5" s="1184"/>
      <c r="BJ5" s="1184"/>
      <c r="BK5" s="1184"/>
      <c r="BL5" s="1184"/>
      <c r="BM5" s="1184"/>
      <c r="BN5" s="1184"/>
      <c r="BO5" s="1184"/>
      <c r="BP5" s="1184"/>
      <c r="BQ5" s="1184"/>
      <c r="BR5" s="1184"/>
      <c r="BS5" s="1184"/>
      <c r="BT5" s="1184"/>
      <c r="BU5" s="1184"/>
      <c r="BV5" s="1184"/>
      <c r="BW5" s="1184"/>
      <c r="BX5" s="1184"/>
      <c r="BY5" s="1184"/>
      <c r="BZ5" s="1184"/>
      <c r="CA5" s="1184"/>
      <c r="CB5" s="1184"/>
      <c r="CC5" s="1184"/>
      <c r="CD5" s="1184"/>
      <c r="CE5" s="1184"/>
      <c r="CF5" s="1184"/>
      <c r="CG5" s="1184"/>
      <c r="CH5" s="1184"/>
      <c r="CI5" s="1184"/>
      <c r="CJ5" s="1184"/>
      <c r="CK5" s="1184"/>
      <c r="CL5" s="1184"/>
      <c r="CM5" s="1184"/>
      <c r="CN5" s="1184"/>
      <c r="CO5" s="1184"/>
      <c r="CP5" s="1184"/>
      <c r="CQ5" s="1184"/>
      <c r="CR5" s="1184"/>
      <c r="CS5" s="1184"/>
      <c r="CT5" s="1184"/>
      <c r="CU5" s="1184"/>
      <c r="CV5" s="1184"/>
      <c r="CW5" s="1184"/>
      <c r="CX5" s="1184"/>
      <c r="CY5" s="1184"/>
      <c r="CZ5" s="1184"/>
      <c r="DA5" s="1184"/>
      <c r="DB5" s="1184"/>
      <c r="DC5" s="1184"/>
      <c r="DD5" s="1184"/>
      <c r="DE5" s="1184"/>
      <c r="DF5" s="1184"/>
      <c r="DG5" s="1184"/>
      <c r="DH5" s="1184"/>
      <c r="DI5" s="1184"/>
      <c r="DJ5" s="1184"/>
      <c r="DK5" s="1184"/>
      <c r="DL5" s="1184"/>
      <c r="DM5" s="1184"/>
      <c r="DN5" s="1184"/>
      <c r="DO5" s="1184"/>
      <c r="DP5" s="1184"/>
      <c r="DQ5" s="1184"/>
      <c r="DR5" s="1184"/>
      <c r="DS5" s="1184"/>
      <c r="DT5" s="1184"/>
      <c r="DU5" s="1184"/>
      <c r="DV5" s="1184"/>
      <c r="DW5" s="1184"/>
      <c r="DX5" s="1184"/>
      <c r="DY5" s="1184"/>
      <c r="DZ5" s="1184"/>
      <c r="EA5" s="1184"/>
      <c r="EB5" s="1184"/>
      <c r="EC5" s="1184"/>
      <c r="ED5" s="1184"/>
      <c r="EE5" s="1184"/>
      <c r="EF5" s="1184"/>
      <c r="EG5" s="1184"/>
      <c r="EH5" s="1184"/>
      <c r="EI5" s="1184"/>
      <c r="EJ5" s="1184"/>
      <c r="EK5" s="1184"/>
      <c r="EL5" s="1184"/>
      <c r="EM5" s="1184"/>
      <c r="EN5" s="1184"/>
      <c r="EO5" s="1184"/>
      <c r="EP5" s="1184"/>
      <c r="EQ5" s="1184"/>
      <c r="ER5" s="1184"/>
      <c r="ES5" s="1184"/>
      <c r="ET5" s="1184"/>
      <c r="EU5" s="1184"/>
      <c r="EV5" s="1184"/>
      <c r="EW5" s="1184"/>
      <c r="EX5" s="1184"/>
      <c r="EY5" s="1184"/>
      <c r="EZ5" s="1184"/>
      <c r="FA5" s="1184"/>
      <c r="FB5" s="1184"/>
      <c r="FC5" s="1184"/>
      <c r="FD5" s="1184"/>
      <c r="FE5" s="1184"/>
      <c r="FF5" s="1184"/>
      <c r="FG5" s="1184"/>
      <c r="FH5" s="1184"/>
      <c r="FI5" s="1184"/>
      <c r="FJ5" s="1184"/>
      <c r="FK5" s="1184"/>
      <c r="FL5" s="1184"/>
      <c r="FM5" s="1184"/>
      <c r="FN5" s="1184"/>
      <c r="FO5" s="1184"/>
      <c r="FP5" s="1184"/>
      <c r="FQ5" s="1184"/>
      <c r="FR5" s="1184"/>
      <c r="FS5" s="1184"/>
      <c r="FT5" s="1184"/>
      <c r="FU5" s="1184"/>
      <c r="FV5" s="1184"/>
      <c r="FW5" s="1184"/>
      <c r="FX5" s="1184"/>
      <c r="FY5" s="1184"/>
      <c r="FZ5" s="1184"/>
      <c r="GA5" s="1184"/>
      <c r="GB5" s="1184"/>
      <c r="GC5" s="1184"/>
      <c r="GD5" s="1184"/>
      <c r="GE5" s="1184"/>
      <c r="GF5" s="1184"/>
      <c r="GG5" s="1184"/>
      <c r="GH5" s="1184"/>
      <c r="GI5" s="1184"/>
      <c r="GJ5" s="1184"/>
      <c r="GK5" s="1184"/>
      <c r="GL5" s="1184"/>
      <c r="GM5" s="1184"/>
      <c r="GN5" s="1184"/>
      <c r="GO5" s="1184"/>
      <c r="GP5" s="1184"/>
      <c r="GQ5" s="1184"/>
      <c r="GR5" s="1184"/>
      <c r="GS5" s="1184"/>
      <c r="GT5" s="1184"/>
      <c r="GU5" s="1184"/>
      <c r="GV5" s="1184"/>
      <c r="GW5" s="1184"/>
      <c r="GX5" s="1184"/>
      <c r="GY5" s="1184"/>
      <c r="GZ5" s="1184"/>
      <c r="HA5" s="1184"/>
      <c r="HB5" s="1184"/>
      <c r="HC5" s="1184"/>
      <c r="HD5" s="1184"/>
      <c r="HE5" s="1184"/>
      <c r="HF5" s="1184"/>
      <c r="HG5" s="1184"/>
      <c r="HH5" s="1184"/>
      <c r="HI5" s="1184"/>
      <c r="HJ5" s="1184"/>
      <c r="HK5" s="1184"/>
      <c r="HL5" s="1184"/>
      <c r="HM5" s="1184"/>
      <c r="HN5" s="1184"/>
      <c r="HO5" s="1184"/>
      <c r="HP5" s="1184"/>
      <c r="HQ5" s="1184"/>
      <c r="HR5" s="1184"/>
      <c r="HS5" s="1184"/>
      <c r="HT5" s="1184"/>
      <c r="HU5" s="1184"/>
      <c r="HV5" s="1184"/>
      <c r="HW5" s="1184"/>
      <c r="HX5" s="1184"/>
      <c r="HY5" s="1184"/>
      <c r="HZ5" s="1184"/>
      <c r="IA5" s="1184"/>
      <c r="IB5" s="1184"/>
      <c r="IC5" s="1184"/>
      <c r="ID5" s="1184"/>
      <c r="IE5" s="1184"/>
      <c r="IF5" s="1184"/>
      <c r="IG5" s="1184"/>
      <c r="IH5" s="1184"/>
      <c r="II5" s="1184"/>
      <c r="IJ5" s="1184"/>
      <c r="IK5" s="1184"/>
      <c r="IL5" s="1184"/>
      <c r="IM5" s="1184"/>
      <c r="IN5" s="1184"/>
      <c r="IO5" s="1184"/>
      <c r="IP5" s="1184"/>
      <c r="IQ5" s="1184"/>
      <c r="IR5" s="1184"/>
      <c r="IS5" s="1184"/>
      <c r="IT5" s="1184"/>
      <c r="IU5" s="1184"/>
      <c r="IV5" s="1184"/>
    </row>
    <row r="6" spans="1:256" ht="18">
      <c r="A6" s="1186" t="s">
        <v>1562</v>
      </c>
      <c r="B6" s="1181"/>
      <c r="C6" s="1181"/>
      <c r="D6" s="1182"/>
      <c r="E6" s="1182"/>
      <c r="F6" s="1181"/>
      <c r="G6" s="1181"/>
      <c r="H6" s="1181"/>
      <c r="I6" s="1181"/>
      <c r="J6" s="1181"/>
      <c r="K6" s="1181"/>
      <c r="L6" s="1181"/>
      <c r="M6" s="1182"/>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c r="AK6" s="1184"/>
      <c r="AL6" s="1184"/>
      <c r="AM6" s="1184"/>
      <c r="AN6" s="1184"/>
      <c r="AO6" s="1184"/>
      <c r="AP6" s="1184"/>
      <c r="AQ6" s="1184"/>
      <c r="AR6" s="1184"/>
      <c r="AS6" s="1184"/>
      <c r="AT6" s="1184"/>
      <c r="AU6" s="1184"/>
      <c r="AV6" s="1184"/>
      <c r="AW6" s="1184"/>
      <c r="AX6" s="1184"/>
      <c r="AY6" s="1184"/>
      <c r="AZ6" s="1184"/>
      <c r="BA6" s="1184"/>
      <c r="BB6" s="1184"/>
      <c r="BC6" s="1184"/>
      <c r="BD6" s="1184"/>
      <c r="BE6" s="1184"/>
      <c r="BF6" s="1184"/>
      <c r="BG6" s="1184"/>
      <c r="BH6" s="1184"/>
      <c r="BI6" s="1184"/>
      <c r="BJ6" s="1184"/>
      <c r="BK6" s="1184"/>
      <c r="BL6" s="1184"/>
      <c r="BM6" s="1184"/>
      <c r="BN6" s="1184"/>
      <c r="BO6" s="1184"/>
      <c r="BP6" s="1184"/>
      <c r="BQ6" s="1184"/>
      <c r="BR6" s="1184"/>
      <c r="BS6" s="1184"/>
      <c r="BT6" s="1184"/>
      <c r="BU6" s="1184"/>
      <c r="BV6" s="1184"/>
      <c r="BW6" s="1184"/>
      <c r="BX6" s="1184"/>
      <c r="BY6" s="1184"/>
      <c r="BZ6" s="1184"/>
      <c r="CA6" s="1184"/>
      <c r="CB6" s="1184"/>
      <c r="CC6" s="1184"/>
      <c r="CD6" s="1184"/>
      <c r="CE6" s="1184"/>
      <c r="CF6" s="1184"/>
      <c r="CG6" s="1184"/>
      <c r="CH6" s="1184"/>
      <c r="CI6" s="1184"/>
      <c r="CJ6" s="1184"/>
      <c r="CK6" s="1184"/>
      <c r="CL6" s="1184"/>
      <c r="CM6" s="1184"/>
      <c r="CN6" s="1184"/>
      <c r="CO6" s="1184"/>
      <c r="CP6" s="1184"/>
      <c r="CQ6" s="1184"/>
      <c r="CR6" s="1184"/>
      <c r="CS6" s="1184"/>
      <c r="CT6" s="1184"/>
      <c r="CU6" s="1184"/>
      <c r="CV6" s="1184"/>
      <c r="CW6" s="1184"/>
      <c r="CX6" s="1184"/>
      <c r="CY6" s="1184"/>
      <c r="CZ6" s="1184"/>
      <c r="DA6" s="1184"/>
      <c r="DB6" s="1184"/>
      <c r="DC6" s="1184"/>
      <c r="DD6" s="1184"/>
      <c r="DE6" s="1184"/>
      <c r="DF6" s="1184"/>
      <c r="DG6" s="1184"/>
      <c r="DH6" s="1184"/>
      <c r="DI6" s="1184"/>
      <c r="DJ6" s="1184"/>
      <c r="DK6" s="1184"/>
      <c r="DL6" s="1184"/>
      <c r="DM6" s="1184"/>
      <c r="DN6" s="1184"/>
      <c r="DO6" s="1184"/>
      <c r="DP6" s="1184"/>
      <c r="DQ6" s="1184"/>
      <c r="DR6" s="1184"/>
      <c r="DS6" s="1184"/>
      <c r="DT6" s="1184"/>
      <c r="DU6" s="1184"/>
      <c r="DV6" s="1184"/>
      <c r="DW6" s="1184"/>
      <c r="DX6" s="1184"/>
      <c r="DY6" s="1184"/>
      <c r="DZ6" s="1184"/>
      <c r="EA6" s="1184"/>
      <c r="EB6" s="1184"/>
      <c r="EC6" s="1184"/>
      <c r="ED6" s="1184"/>
      <c r="EE6" s="1184"/>
      <c r="EF6" s="1184"/>
      <c r="EG6" s="1184"/>
      <c r="EH6" s="1184"/>
      <c r="EI6" s="1184"/>
      <c r="EJ6" s="1184"/>
      <c r="EK6" s="1184"/>
      <c r="EL6" s="1184"/>
      <c r="EM6" s="1184"/>
      <c r="EN6" s="1184"/>
      <c r="EO6" s="1184"/>
      <c r="EP6" s="1184"/>
      <c r="EQ6" s="1184"/>
      <c r="ER6" s="1184"/>
      <c r="ES6" s="1184"/>
      <c r="ET6" s="1184"/>
      <c r="EU6" s="1184"/>
      <c r="EV6" s="1184"/>
      <c r="EW6" s="1184"/>
      <c r="EX6" s="1184"/>
      <c r="EY6" s="1184"/>
      <c r="EZ6" s="1184"/>
      <c r="FA6" s="1184"/>
      <c r="FB6" s="1184"/>
      <c r="FC6" s="1184"/>
      <c r="FD6" s="1184"/>
      <c r="FE6" s="1184"/>
      <c r="FF6" s="1184"/>
      <c r="FG6" s="1184"/>
      <c r="FH6" s="1184"/>
      <c r="FI6" s="1184"/>
      <c r="FJ6" s="1184"/>
      <c r="FK6" s="1184"/>
      <c r="FL6" s="1184"/>
      <c r="FM6" s="1184"/>
      <c r="FN6" s="1184"/>
      <c r="FO6" s="1184"/>
      <c r="FP6" s="1184"/>
      <c r="FQ6" s="1184"/>
      <c r="FR6" s="1184"/>
      <c r="FS6" s="1184"/>
      <c r="FT6" s="1184"/>
      <c r="FU6" s="1184"/>
      <c r="FV6" s="1184"/>
      <c r="FW6" s="1184"/>
      <c r="FX6" s="1184"/>
      <c r="FY6" s="1184"/>
      <c r="FZ6" s="1184"/>
      <c r="GA6" s="1184"/>
      <c r="GB6" s="1184"/>
      <c r="GC6" s="1184"/>
      <c r="GD6" s="1184"/>
      <c r="GE6" s="1184"/>
      <c r="GF6" s="1184"/>
      <c r="GG6" s="1184"/>
      <c r="GH6" s="1184"/>
      <c r="GI6" s="1184"/>
      <c r="GJ6" s="1184"/>
      <c r="GK6" s="1184"/>
      <c r="GL6" s="1184"/>
      <c r="GM6" s="1184"/>
      <c r="GN6" s="1184"/>
      <c r="GO6" s="1184"/>
      <c r="GP6" s="1184"/>
      <c r="GQ6" s="1184"/>
      <c r="GR6" s="1184"/>
      <c r="GS6" s="1184"/>
      <c r="GT6" s="1184"/>
      <c r="GU6" s="1184"/>
      <c r="GV6" s="1184"/>
      <c r="GW6" s="1184"/>
      <c r="GX6" s="1184"/>
      <c r="GY6" s="1184"/>
      <c r="GZ6" s="1184"/>
      <c r="HA6" s="1184"/>
      <c r="HB6" s="1184"/>
      <c r="HC6" s="1184"/>
      <c r="HD6" s="1184"/>
      <c r="HE6" s="1184"/>
      <c r="HF6" s="1184"/>
      <c r="HG6" s="1184"/>
      <c r="HH6" s="1184"/>
      <c r="HI6" s="1184"/>
      <c r="HJ6" s="1184"/>
      <c r="HK6" s="1184"/>
      <c r="HL6" s="1184"/>
      <c r="HM6" s="1184"/>
      <c r="HN6" s="1184"/>
      <c r="HO6" s="1184"/>
      <c r="HP6" s="1184"/>
      <c r="HQ6" s="1184"/>
      <c r="HR6" s="1184"/>
      <c r="HS6" s="1184"/>
      <c r="HT6" s="1184"/>
      <c r="HU6" s="1184"/>
      <c r="HV6" s="1184"/>
      <c r="HW6" s="1184"/>
      <c r="HX6" s="1184"/>
      <c r="HY6" s="1184"/>
      <c r="HZ6" s="1184"/>
      <c r="IA6" s="1184"/>
      <c r="IB6" s="1184"/>
      <c r="IC6" s="1184"/>
      <c r="ID6" s="1184"/>
      <c r="IE6" s="1184"/>
      <c r="IF6" s="1184"/>
      <c r="IG6" s="1184"/>
      <c r="IH6" s="1184"/>
      <c r="II6" s="1184"/>
      <c r="IJ6" s="1184"/>
      <c r="IK6" s="1184"/>
      <c r="IL6" s="1184"/>
      <c r="IM6" s="1184"/>
      <c r="IN6" s="1184"/>
      <c r="IO6" s="1184"/>
      <c r="IP6" s="1184"/>
      <c r="IQ6" s="1184"/>
      <c r="IR6" s="1184"/>
      <c r="IS6" s="1184"/>
      <c r="IT6" s="1184"/>
      <c r="IU6" s="1184"/>
      <c r="IV6" s="1184"/>
    </row>
    <row r="7" spans="1:256" ht="18">
      <c r="A7" s="2612" t="s">
        <v>1590</v>
      </c>
      <c r="B7" s="1181"/>
      <c r="C7" s="1181"/>
      <c r="D7" s="1182"/>
      <c r="E7" s="1182"/>
      <c r="F7" s="1181"/>
      <c r="G7" s="1181"/>
      <c r="H7" s="1181"/>
      <c r="I7" s="1181"/>
      <c r="J7" s="1181"/>
      <c r="K7" s="1181"/>
      <c r="L7" s="1181"/>
      <c r="M7" s="1182"/>
      <c r="N7" s="1184"/>
      <c r="O7" s="1184"/>
      <c r="P7" s="1184"/>
      <c r="Q7" s="1184"/>
      <c r="R7" s="1184"/>
      <c r="S7" s="1184"/>
      <c r="T7" s="1184"/>
      <c r="U7" s="1184"/>
      <c r="V7" s="1184"/>
      <c r="W7" s="1184"/>
      <c r="X7" s="1184"/>
      <c r="Y7" s="1184"/>
      <c r="Z7" s="1184"/>
      <c r="AA7" s="1184"/>
      <c r="AB7" s="1184"/>
      <c r="AC7" s="1184"/>
      <c r="AD7" s="1184"/>
      <c r="AE7" s="1184"/>
      <c r="AF7" s="1184"/>
      <c r="AG7" s="1184"/>
      <c r="AH7" s="1184"/>
      <c r="AI7" s="1184"/>
      <c r="AJ7" s="1184"/>
      <c r="AK7" s="1184"/>
      <c r="AL7" s="1184"/>
      <c r="AM7" s="1184"/>
      <c r="AN7" s="1184"/>
      <c r="AO7" s="1184"/>
      <c r="AP7" s="1184"/>
      <c r="AQ7" s="1184"/>
      <c r="AR7" s="1184"/>
      <c r="AS7" s="1184"/>
      <c r="AT7" s="1184"/>
      <c r="AU7" s="1184"/>
      <c r="AV7" s="1184"/>
      <c r="AW7" s="1184"/>
      <c r="AX7" s="1184"/>
      <c r="AY7" s="1184"/>
      <c r="AZ7" s="1184"/>
      <c r="BA7" s="1184"/>
      <c r="BB7" s="1184"/>
      <c r="BC7" s="1184"/>
      <c r="BD7" s="1184"/>
      <c r="BE7" s="1184"/>
      <c r="BF7" s="1184"/>
      <c r="BG7" s="1184"/>
      <c r="BH7" s="1184"/>
      <c r="BI7" s="1184"/>
      <c r="BJ7" s="1184"/>
      <c r="BK7" s="1184"/>
      <c r="BL7" s="1184"/>
      <c r="BM7" s="1184"/>
      <c r="BN7" s="1184"/>
      <c r="BO7" s="1184"/>
      <c r="BP7" s="1184"/>
      <c r="BQ7" s="1184"/>
      <c r="BR7" s="1184"/>
      <c r="BS7" s="1184"/>
      <c r="BT7" s="1184"/>
      <c r="BU7" s="1184"/>
      <c r="BV7" s="1184"/>
      <c r="BW7" s="1184"/>
      <c r="BX7" s="1184"/>
      <c r="BY7" s="1184"/>
      <c r="BZ7" s="1184"/>
      <c r="CA7" s="1184"/>
      <c r="CB7" s="1184"/>
      <c r="CC7" s="1184"/>
      <c r="CD7" s="1184"/>
      <c r="CE7" s="1184"/>
      <c r="CF7" s="1184"/>
      <c r="CG7" s="1184"/>
      <c r="CH7" s="1184"/>
      <c r="CI7" s="1184"/>
      <c r="CJ7" s="1184"/>
      <c r="CK7" s="1184"/>
      <c r="CL7" s="1184"/>
      <c r="CM7" s="1184"/>
      <c r="CN7" s="1184"/>
      <c r="CO7" s="1184"/>
      <c r="CP7" s="1184"/>
      <c r="CQ7" s="1184"/>
      <c r="CR7" s="1184"/>
      <c r="CS7" s="1184"/>
      <c r="CT7" s="1184"/>
      <c r="CU7" s="1184"/>
      <c r="CV7" s="1184"/>
      <c r="CW7" s="1184"/>
      <c r="CX7" s="1184"/>
      <c r="CY7" s="1184"/>
      <c r="CZ7" s="1184"/>
      <c r="DA7" s="1184"/>
      <c r="DB7" s="1184"/>
      <c r="DC7" s="1184"/>
      <c r="DD7" s="1184"/>
      <c r="DE7" s="1184"/>
      <c r="DF7" s="1184"/>
      <c r="DG7" s="1184"/>
      <c r="DH7" s="1184"/>
      <c r="DI7" s="1184"/>
      <c r="DJ7" s="1184"/>
      <c r="DK7" s="1184"/>
      <c r="DL7" s="1184"/>
      <c r="DM7" s="1184"/>
      <c r="DN7" s="1184"/>
      <c r="DO7" s="1184"/>
      <c r="DP7" s="1184"/>
      <c r="DQ7" s="1184"/>
      <c r="DR7" s="1184"/>
      <c r="DS7" s="1184"/>
      <c r="DT7" s="1184"/>
      <c r="DU7" s="1184"/>
      <c r="DV7" s="1184"/>
      <c r="DW7" s="1184"/>
      <c r="DX7" s="1184"/>
      <c r="DY7" s="1184"/>
      <c r="DZ7" s="1184"/>
      <c r="EA7" s="1184"/>
      <c r="EB7" s="1184"/>
      <c r="EC7" s="1184"/>
      <c r="ED7" s="1184"/>
      <c r="EE7" s="1184"/>
      <c r="EF7" s="1184"/>
      <c r="EG7" s="1184"/>
      <c r="EH7" s="1184"/>
      <c r="EI7" s="1184"/>
      <c r="EJ7" s="1184"/>
      <c r="EK7" s="1184"/>
      <c r="EL7" s="1184"/>
      <c r="EM7" s="1184"/>
      <c r="EN7" s="1184"/>
      <c r="EO7" s="1184"/>
      <c r="EP7" s="1184"/>
      <c r="EQ7" s="1184"/>
      <c r="ER7" s="1184"/>
      <c r="ES7" s="1184"/>
      <c r="ET7" s="1184"/>
      <c r="EU7" s="1184"/>
      <c r="EV7" s="1184"/>
      <c r="EW7" s="1184"/>
      <c r="EX7" s="1184"/>
      <c r="EY7" s="1184"/>
      <c r="EZ7" s="1184"/>
      <c r="FA7" s="1184"/>
      <c r="FB7" s="1184"/>
      <c r="FC7" s="1184"/>
      <c r="FD7" s="1184"/>
      <c r="FE7" s="1184"/>
      <c r="FF7" s="1184"/>
      <c r="FG7" s="1184"/>
      <c r="FH7" s="1184"/>
      <c r="FI7" s="1184"/>
      <c r="FJ7" s="1184"/>
      <c r="FK7" s="1184"/>
      <c r="FL7" s="1184"/>
      <c r="FM7" s="1184"/>
      <c r="FN7" s="1184"/>
      <c r="FO7" s="1184"/>
      <c r="FP7" s="1184"/>
      <c r="FQ7" s="1184"/>
      <c r="FR7" s="1184"/>
      <c r="FS7" s="1184"/>
      <c r="FT7" s="1184"/>
      <c r="FU7" s="1184"/>
      <c r="FV7" s="1184"/>
      <c r="FW7" s="1184"/>
      <c r="FX7" s="1184"/>
      <c r="FY7" s="1184"/>
      <c r="FZ7" s="1184"/>
      <c r="GA7" s="1184"/>
      <c r="GB7" s="1184"/>
      <c r="GC7" s="1184"/>
      <c r="GD7" s="1184"/>
      <c r="GE7" s="1184"/>
      <c r="GF7" s="1184"/>
      <c r="GG7" s="1184"/>
      <c r="GH7" s="1184"/>
      <c r="GI7" s="1184"/>
      <c r="GJ7" s="1184"/>
      <c r="GK7" s="1184"/>
      <c r="GL7" s="1184"/>
      <c r="GM7" s="1184"/>
      <c r="GN7" s="1184"/>
      <c r="GO7" s="1184"/>
      <c r="GP7" s="1184"/>
      <c r="GQ7" s="1184"/>
      <c r="GR7" s="1184"/>
      <c r="GS7" s="1184"/>
      <c r="GT7" s="1184"/>
      <c r="GU7" s="1184"/>
      <c r="GV7" s="1184"/>
      <c r="GW7" s="1184"/>
      <c r="GX7" s="1184"/>
      <c r="GY7" s="1184"/>
      <c r="GZ7" s="1184"/>
      <c r="HA7" s="1184"/>
      <c r="HB7" s="1184"/>
      <c r="HC7" s="1184"/>
      <c r="HD7" s="1184"/>
      <c r="HE7" s="1184"/>
      <c r="HF7" s="1184"/>
      <c r="HG7" s="1184"/>
      <c r="HH7" s="1184"/>
      <c r="HI7" s="1184"/>
      <c r="HJ7" s="1184"/>
      <c r="HK7" s="1184"/>
      <c r="HL7" s="1184"/>
      <c r="HM7" s="1184"/>
      <c r="HN7" s="1184"/>
      <c r="HO7" s="1184"/>
      <c r="HP7" s="1184"/>
      <c r="HQ7" s="1184"/>
      <c r="HR7" s="1184"/>
      <c r="HS7" s="1184"/>
      <c r="HT7" s="1184"/>
      <c r="HU7" s="1184"/>
      <c r="HV7" s="1184"/>
      <c r="HW7" s="1184"/>
      <c r="HX7" s="1184"/>
      <c r="HY7" s="1184"/>
      <c r="HZ7" s="1184"/>
      <c r="IA7" s="1184"/>
      <c r="IB7" s="1184"/>
      <c r="IC7" s="1184"/>
      <c r="ID7" s="1184"/>
      <c r="IE7" s="1184"/>
      <c r="IF7" s="1184"/>
      <c r="IG7" s="1184"/>
      <c r="IH7" s="1184"/>
      <c r="II7" s="1184"/>
      <c r="IJ7" s="1184"/>
      <c r="IK7" s="1184"/>
      <c r="IL7" s="1184"/>
      <c r="IM7" s="1184"/>
      <c r="IN7" s="1184"/>
      <c r="IO7" s="1184"/>
      <c r="IP7" s="1184"/>
      <c r="IQ7" s="1184"/>
      <c r="IR7" s="1184"/>
      <c r="IS7" s="1184"/>
      <c r="IT7" s="1184"/>
      <c r="IU7" s="1184"/>
      <c r="IV7" s="1184"/>
    </row>
    <row r="8" spans="1:256" ht="18">
      <c r="A8" s="1180"/>
      <c r="B8" s="1180"/>
      <c r="C8" s="1180"/>
      <c r="D8" s="2043"/>
      <c r="E8" s="1180"/>
      <c r="F8" s="1180"/>
      <c r="G8" s="1180"/>
      <c r="H8" s="1180"/>
      <c r="I8" s="1180"/>
      <c r="J8" s="2043" t="s">
        <v>427</v>
      </c>
      <c r="K8" s="1180"/>
      <c r="L8" s="2043"/>
      <c r="M8" s="1182"/>
      <c r="N8" s="1184"/>
      <c r="O8" s="1184"/>
      <c r="P8" s="1184"/>
      <c r="Q8" s="1184"/>
      <c r="R8" s="1184"/>
      <c r="S8" s="1184"/>
      <c r="T8" s="1184"/>
      <c r="U8" s="1184"/>
      <c r="V8" s="1184"/>
      <c r="W8" s="1184"/>
      <c r="X8" s="1184"/>
      <c r="Y8" s="1184"/>
      <c r="Z8" s="1184"/>
      <c r="AA8" s="1184"/>
      <c r="AB8" s="1184"/>
      <c r="AC8" s="1184"/>
      <c r="AD8" s="1184"/>
      <c r="AE8" s="1184"/>
      <c r="AF8" s="1184"/>
      <c r="AG8" s="1184"/>
      <c r="AH8" s="1184"/>
      <c r="AI8" s="1184"/>
      <c r="AJ8" s="1184"/>
      <c r="AK8" s="1184"/>
      <c r="AL8" s="1184"/>
      <c r="AM8" s="1184"/>
      <c r="AN8" s="1184"/>
      <c r="AO8" s="1184"/>
      <c r="AP8" s="1184"/>
      <c r="AQ8" s="1184"/>
      <c r="AR8" s="1184"/>
      <c r="AS8" s="1184"/>
      <c r="AT8" s="1184"/>
      <c r="AU8" s="1184"/>
      <c r="AV8" s="1184"/>
      <c r="AW8" s="1184"/>
      <c r="AX8" s="1184"/>
      <c r="AY8" s="1184"/>
      <c r="AZ8" s="1184"/>
      <c r="BA8" s="1184"/>
      <c r="BB8" s="1184"/>
      <c r="BC8" s="1184"/>
      <c r="BD8" s="1184"/>
      <c r="BE8" s="1184"/>
      <c r="BF8" s="1184"/>
      <c r="BG8" s="1184"/>
      <c r="BH8" s="1184"/>
      <c r="BI8" s="1184"/>
      <c r="BJ8" s="1184"/>
      <c r="BK8" s="1184"/>
      <c r="BL8" s="1184"/>
      <c r="BM8" s="1184"/>
      <c r="BN8" s="1184"/>
      <c r="BO8" s="1184"/>
      <c r="BP8" s="1184"/>
      <c r="BQ8" s="1184"/>
      <c r="BR8" s="1184"/>
      <c r="BS8" s="1184"/>
      <c r="BT8" s="1184"/>
      <c r="BU8" s="1184"/>
      <c r="BV8" s="1184"/>
      <c r="BW8" s="1184"/>
      <c r="BX8" s="1184"/>
      <c r="BY8" s="1184"/>
      <c r="BZ8" s="1184"/>
      <c r="CA8" s="1184"/>
      <c r="CB8" s="1184"/>
      <c r="CC8" s="1184"/>
      <c r="CD8" s="1184"/>
      <c r="CE8" s="1184"/>
      <c r="CF8" s="1184"/>
      <c r="CG8" s="1184"/>
      <c r="CH8" s="1184"/>
      <c r="CI8" s="1184"/>
      <c r="CJ8" s="1184"/>
      <c r="CK8" s="1184"/>
      <c r="CL8" s="1184"/>
      <c r="CM8" s="1184"/>
      <c r="CN8" s="1184"/>
      <c r="CO8" s="1184"/>
      <c r="CP8" s="1184"/>
      <c r="CQ8" s="1184"/>
      <c r="CR8" s="1184"/>
      <c r="CS8" s="1184"/>
      <c r="CT8" s="1184"/>
      <c r="CU8" s="1184"/>
      <c r="CV8" s="1184"/>
      <c r="CW8" s="1184"/>
      <c r="CX8" s="1184"/>
      <c r="CY8" s="1184"/>
      <c r="CZ8" s="1184"/>
      <c r="DA8" s="1184"/>
      <c r="DB8" s="1184"/>
      <c r="DC8" s="1184"/>
      <c r="DD8" s="1184"/>
      <c r="DE8" s="1184"/>
      <c r="DF8" s="1184"/>
      <c r="DG8" s="1184"/>
      <c r="DH8" s="1184"/>
      <c r="DI8" s="1184"/>
      <c r="DJ8" s="1184"/>
      <c r="DK8" s="1184"/>
      <c r="DL8" s="1184"/>
      <c r="DM8" s="1184"/>
      <c r="DN8" s="1184"/>
      <c r="DO8" s="1184"/>
      <c r="DP8" s="1184"/>
      <c r="DQ8" s="1184"/>
      <c r="DR8" s="1184"/>
      <c r="DS8" s="1184"/>
      <c r="DT8" s="1184"/>
      <c r="DU8" s="1184"/>
      <c r="DV8" s="1184"/>
      <c r="DW8" s="1184"/>
      <c r="DX8" s="1184"/>
      <c r="DY8" s="1184"/>
      <c r="DZ8" s="1184"/>
      <c r="EA8" s="1184"/>
      <c r="EB8" s="1184"/>
      <c r="EC8" s="1184"/>
      <c r="ED8" s="1184"/>
      <c r="EE8" s="1184"/>
      <c r="EF8" s="1184"/>
      <c r="EG8" s="1184"/>
      <c r="EH8" s="1184"/>
      <c r="EI8" s="1184"/>
      <c r="EJ8" s="1184"/>
      <c r="EK8" s="1184"/>
      <c r="EL8" s="1184"/>
      <c r="EM8" s="1184"/>
      <c r="EN8" s="1184"/>
      <c r="EO8" s="1184"/>
      <c r="EP8" s="1184"/>
      <c r="EQ8" s="1184"/>
      <c r="ER8" s="1184"/>
      <c r="ES8" s="1184"/>
      <c r="ET8" s="1184"/>
      <c r="EU8" s="1184"/>
      <c r="EV8" s="1184"/>
      <c r="EW8" s="1184"/>
      <c r="EX8" s="1184"/>
      <c r="EY8" s="1184"/>
      <c r="EZ8" s="1184"/>
      <c r="FA8" s="1184"/>
      <c r="FB8" s="1184"/>
      <c r="FC8" s="1184"/>
      <c r="FD8" s="1184"/>
      <c r="FE8" s="1184"/>
      <c r="FF8" s="1184"/>
      <c r="FG8" s="1184"/>
      <c r="FH8" s="1184"/>
      <c r="FI8" s="1184"/>
      <c r="FJ8" s="1184"/>
      <c r="FK8" s="1184"/>
      <c r="FL8" s="1184"/>
      <c r="FM8" s="1184"/>
      <c r="FN8" s="1184"/>
      <c r="FO8" s="1184"/>
      <c r="FP8" s="1184"/>
      <c r="FQ8" s="1184"/>
      <c r="FR8" s="1184"/>
      <c r="FS8" s="1184"/>
      <c r="FT8" s="1184"/>
      <c r="FU8" s="1184"/>
      <c r="FV8" s="1184"/>
      <c r="FW8" s="1184"/>
      <c r="FX8" s="1184"/>
      <c r="FY8" s="1184"/>
      <c r="FZ8" s="1184"/>
      <c r="GA8" s="1184"/>
      <c r="GB8" s="1184"/>
      <c r="GC8" s="1184"/>
      <c r="GD8" s="1184"/>
      <c r="GE8" s="1184"/>
      <c r="GF8" s="1184"/>
      <c r="GG8" s="1184"/>
      <c r="GH8" s="1184"/>
      <c r="GI8" s="1184"/>
      <c r="GJ8" s="1184"/>
      <c r="GK8" s="1184"/>
      <c r="GL8" s="1184"/>
      <c r="GM8" s="1184"/>
      <c r="GN8" s="1184"/>
      <c r="GO8" s="1184"/>
      <c r="GP8" s="1184"/>
      <c r="GQ8" s="1184"/>
      <c r="GR8" s="1184"/>
      <c r="GS8" s="1184"/>
      <c r="GT8" s="1184"/>
      <c r="GU8" s="1184"/>
      <c r="GV8" s="1184"/>
      <c r="GW8" s="1184"/>
      <c r="GX8" s="1184"/>
      <c r="GY8" s="1184"/>
      <c r="GZ8" s="1184"/>
      <c r="HA8" s="1184"/>
      <c r="HB8" s="1184"/>
      <c r="HC8" s="1184"/>
      <c r="HD8" s="1184"/>
      <c r="HE8" s="1184"/>
      <c r="HF8" s="1184"/>
      <c r="HG8" s="1184"/>
      <c r="HH8" s="1184"/>
      <c r="HI8" s="1184"/>
      <c r="HJ8" s="1184"/>
      <c r="HK8" s="1184"/>
      <c r="HL8" s="1184"/>
      <c r="HM8" s="1184"/>
      <c r="HN8" s="1184"/>
      <c r="HO8" s="1184"/>
      <c r="HP8" s="1184"/>
      <c r="HQ8" s="1184"/>
      <c r="HR8" s="1184"/>
      <c r="HS8" s="1184"/>
      <c r="HT8" s="1184"/>
      <c r="HU8" s="1184"/>
      <c r="HV8" s="1184"/>
      <c r="HW8" s="1184"/>
      <c r="HX8" s="1184"/>
      <c r="HY8" s="1184"/>
      <c r="HZ8" s="1184"/>
      <c r="IA8" s="1184"/>
      <c r="IB8" s="1184"/>
      <c r="IC8" s="1184"/>
      <c r="ID8" s="1184"/>
      <c r="IE8" s="1184"/>
      <c r="IF8" s="1184"/>
      <c r="IG8" s="1184"/>
      <c r="IH8" s="1184"/>
      <c r="II8" s="1184"/>
      <c r="IJ8" s="1184"/>
      <c r="IK8" s="1184"/>
      <c r="IL8" s="1184"/>
      <c r="IM8" s="1184"/>
      <c r="IN8" s="1184"/>
      <c r="IO8" s="1184"/>
      <c r="IP8" s="1184"/>
      <c r="IQ8" s="1184"/>
      <c r="IR8" s="1184"/>
      <c r="IS8" s="1184"/>
      <c r="IT8" s="1184"/>
      <c r="IU8" s="1184"/>
      <c r="IV8" s="1184"/>
    </row>
    <row r="9" spans="1:256" ht="18">
      <c r="A9" s="1180"/>
      <c r="B9" s="1180"/>
      <c r="C9" s="1180"/>
      <c r="D9" s="2043" t="s">
        <v>300</v>
      </c>
      <c r="E9" s="1180"/>
      <c r="F9" s="1180"/>
      <c r="G9" s="1180"/>
      <c r="H9" s="1180"/>
      <c r="I9" s="1180"/>
      <c r="J9" s="2043" t="s">
        <v>428</v>
      </c>
      <c r="K9" s="1180"/>
      <c r="L9" s="2043" t="s">
        <v>300</v>
      </c>
      <c r="M9" s="1182"/>
      <c r="N9" s="1184"/>
      <c r="O9" s="1184"/>
      <c r="P9" s="1184"/>
      <c r="Q9" s="1184"/>
      <c r="R9" s="1184"/>
      <c r="S9" s="1184"/>
      <c r="T9" s="1184"/>
      <c r="U9" s="1184"/>
      <c r="V9" s="1184"/>
      <c r="W9" s="1184"/>
      <c r="X9" s="1184"/>
      <c r="Y9" s="1184"/>
      <c r="Z9" s="1184"/>
      <c r="AA9" s="1184"/>
      <c r="AB9" s="1184"/>
      <c r="AC9" s="1184"/>
      <c r="AD9" s="1184"/>
      <c r="AE9" s="1184"/>
      <c r="AF9" s="1184"/>
      <c r="AG9" s="1184"/>
      <c r="AH9" s="1184"/>
      <c r="AI9" s="1184"/>
      <c r="AJ9" s="1184"/>
      <c r="AK9" s="1184"/>
      <c r="AL9" s="1184"/>
      <c r="AM9" s="1184"/>
      <c r="AN9" s="1184"/>
      <c r="AO9" s="1184"/>
      <c r="AP9" s="1184"/>
      <c r="AQ9" s="1184"/>
      <c r="AR9" s="1184"/>
      <c r="AS9" s="1184"/>
      <c r="AT9" s="1184"/>
      <c r="AU9" s="1184"/>
      <c r="AV9" s="1184"/>
      <c r="AW9" s="1184"/>
      <c r="AX9" s="1184"/>
      <c r="AY9" s="1184"/>
      <c r="AZ9" s="1184"/>
      <c r="BA9" s="1184"/>
      <c r="BB9" s="1184"/>
      <c r="BC9" s="1184"/>
      <c r="BD9" s="1184"/>
      <c r="BE9" s="1184"/>
      <c r="BF9" s="1184"/>
      <c r="BG9" s="1184"/>
      <c r="BH9" s="1184"/>
      <c r="BI9" s="1184"/>
      <c r="BJ9" s="1184"/>
      <c r="BK9" s="1184"/>
      <c r="BL9" s="1184"/>
      <c r="BM9" s="1184"/>
      <c r="BN9" s="1184"/>
      <c r="BO9" s="1184"/>
      <c r="BP9" s="1184"/>
      <c r="BQ9" s="1184"/>
      <c r="BR9" s="1184"/>
      <c r="BS9" s="1184"/>
      <c r="BT9" s="1184"/>
      <c r="BU9" s="1184"/>
      <c r="BV9" s="1184"/>
      <c r="BW9" s="1184"/>
      <c r="BX9" s="1184"/>
      <c r="BY9" s="1184"/>
      <c r="BZ9" s="1184"/>
      <c r="CA9" s="1184"/>
      <c r="CB9" s="1184"/>
      <c r="CC9" s="1184"/>
      <c r="CD9" s="1184"/>
      <c r="CE9" s="1184"/>
      <c r="CF9" s="1184"/>
      <c r="CG9" s="1184"/>
      <c r="CH9" s="1184"/>
      <c r="CI9" s="1184"/>
      <c r="CJ9" s="1184"/>
      <c r="CK9" s="1184"/>
      <c r="CL9" s="1184"/>
      <c r="CM9" s="1184"/>
      <c r="CN9" s="1184"/>
      <c r="CO9" s="1184"/>
      <c r="CP9" s="1184"/>
      <c r="CQ9" s="1184"/>
      <c r="CR9" s="1184"/>
      <c r="CS9" s="1184"/>
      <c r="CT9" s="1184"/>
      <c r="CU9" s="1184"/>
      <c r="CV9" s="1184"/>
      <c r="CW9" s="1184"/>
      <c r="CX9" s="1184"/>
      <c r="CY9" s="1184"/>
      <c r="CZ9" s="1184"/>
      <c r="DA9" s="1184"/>
      <c r="DB9" s="1184"/>
      <c r="DC9" s="1184"/>
      <c r="DD9" s="1184"/>
      <c r="DE9" s="1184"/>
      <c r="DF9" s="1184"/>
      <c r="DG9" s="1184"/>
      <c r="DH9" s="1184"/>
      <c r="DI9" s="1184"/>
      <c r="DJ9" s="1184"/>
      <c r="DK9" s="1184"/>
      <c r="DL9" s="1184"/>
      <c r="DM9" s="1184"/>
      <c r="DN9" s="1184"/>
      <c r="DO9" s="1184"/>
      <c r="DP9" s="1184"/>
      <c r="DQ9" s="1184"/>
      <c r="DR9" s="1184"/>
      <c r="DS9" s="1184"/>
      <c r="DT9" s="1184"/>
      <c r="DU9" s="1184"/>
      <c r="DV9" s="1184"/>
      <c r="DW9" s="1184"/>
      <c r="DX9" s="1184"/>
      <c r="DY9" s="1184"/>
      <c r="DZ9" s="1184"/>
      <c r="EA9" s="1184"/>
      <c r="EB9" s="1184"/>
      <c r="EC9" s="1184"/>
      <c r="ED9" s="1184"/>
      <c r="EE9" s="1184"/>
      <c r="EF9" s="1184"/>
      <c r="EG9" s="1184"/>
      <c r="EH9" s="1184"/>
      <c r="EI9" s="1184"/>
      <c r="EJ9" s="1184"/>
      <c r="EK9" s="1184"/>
      <c r="EL9" s="1184"/>
      <c r="EM9" s="1184"/>
      <c r="EN9" s="1184"/>
      <c r="EO9" s="1184"/>
      <c r="EP9" s="1184"/>
      <c r="EQ9" s="1184"/>
      <c r="ER9" s="1184"/>
      <c r="ES9" s="1184"/>
      <c r="ET9" s="1184"/>
      <c r="EU9" s="1184"/>
      <c r="EV9" s="1184"/>
      <c r="EW9" s="1184"/>
      <c r="EX9" s="1184"/>
      <c r="EY9" s="1184"/>
      <c r="EZ9" s="1184"/>
      <c r="FA9" s="1184"/>
      <c r="FB9" s="1184"/>
      <c r="FC9" s="1184"/>
      <c r="FD9" s="1184"/>
      <c r="FE9" s="1184"/>
      <c r="FF9" s="1184"/>
      <c r="FG9" s="1184"/>
      <c r="FH9" s="1184"/>
      <c r="FI9" s="1184"/>
      <c r="FJ9" s="1184"/>
      <c r="FK9" s="1184"/>
      <c r="FL9" s="1184"/>
      <c r="FM9" s="1184"/>
      <c r="FN9" s="1184"/>
      <c r="FO9" s="1184"/>
      <c r="FP9" s="1184"/>
      <c r="FQ9" s="1184"/>
      <c r="FR9" s="1184"/>
      <c r="FS9" s="1184"/>
      <c r="FT9" s="1184"/>
      <c r="FU9" s="1184"/>
      <c r="FV9" s="1184"/>
      <c r="FW9" s="1184"/>
      <c r="FX9" s="1184"/>
      <c r="FY9" s="1184"/>
      <c r="FZ9" s="1184"/>
      <c r="GA9" s="1184"/>
      <c r="GB9" s="1184"/>
      <c r="GC9" s="1184"/>
      <c r="GD9" s="1184"/>
      <c r="GE9" s="1184"/>
      <c r="GF9" s="1184"/>
      <c r="GG9" s="1184"/>
      <c r="GH9" s="1184"/>
      <c r="GI9" s="1184"/>
      <c r="GJ9" s="1184"/>
      <c r="GK9" s="1184"/>
      <c r="GL9" s="1184"/>
      <c r="GM9" s="1184"/>
      <c r="GN9" s="1184"/>
      <c r="GO9" s="1184"/>
      <c r="GP9" s="1184"/>
      <c r="GQ9" s="1184"/>
      <c r="GR9" s="1184"/>
      <c r="GS9" s="1184"/>
      <c r="GT9" s="1184"/>
      <c r="GU9" s="1184"/>
      <c r="GV9" s="1184"/>
      <c r="GW9" s="1184"/>
      <c r="GX9" s="1184"/>
      <c r="GY9" s="1184"/>
      <c r="GZ9" s="1184"/>
      <c r="HA9" s="1184"/>
      <c r="HB9" s="1184"/>
      <c r="HC9" s="1184"/>
      <c r="HD9" s="1184"/>
      <c r="HE9" s="1184"/>
      <c r="HF9" s="1184"/>
      <c r="HG9" s="1184"/>
      <c r="HH9" s="1184"/>
      <c r="HI9" s="1184"/>
      <c r="HJ9" s="1184"/>
      <c r="HK9" s="1184"/>
      <c r="HL9" s="1184"/>
      <c r="HM9" s="1184"/>
      <c r="HN9" s="1184"/>
      <c r="HO9" s="1184"/>
      <c r="HP9" s="1184"/>
      <c r="HQ9" s="1184"/>
      <c r="HR9" s="1184"/>
      <c r="HS9" s="1184"/>
      <c r="HT9" s="1184"/>
      <c r="HU9" s="1184"/>
      <c r="HV9" s="1184"/>
      <c r="HW9" s="1184"/>
      <c r="HX9" s="1184"/>
      <c r="HY9" s="1184"/>
      <c r="HZ9" s="1184"/>
      <c r="IA9" s="1184"/>
      <c r="IB9" s="1184"/>
      <c r="IC9" s="1184"/>
      <c r="ID9" s="1184"/>
      <c r="IE9" s="1184"/>
      <c r="IF9" s="1184"/>
      <c r="IG9" s="1184"/>
      <c r="IH9" s="1184"/>
      <c r="II9" s="1184"/>
      <c r="IJ9" s="1184"/>
      <c r="IK9" s="1184"/>
      <c r="IL9" s="1184"/>
      <c r="IM9" s="1184"/>
      <c r="IN9" s="1184"/>
      <c r="IO9" s="1184"/>
      <c r="IP9" s="1184"/>
      <c r="IQ9" s="1184"/>
      <c r="IR9" s="1184"/>
      <c r="IS9" s="1184"/>
      <c r="IT9" s="1184"/>
      <c r="IU9" s="1184"/>
      <c r="IV9" s="1184"/>
    </row>
    <row r="10" spans="1:256" ht="18">
      <c r="A10" s="1201" t="s">
        <v>429</v>
      </c>
      <c r="B10" s="1180"/>
      <c r="C10" s="1180"/>
      <c r="D10" s="2044" t="s">
        <v>1563</v>
      </c>
      <c r="E10" s="1180"/>
      <c r="F10" s="2043" t="s">
        <v>302</v>
      </c>
      <c r="G10" s="1180"/>
      <c r="H10" s="2043" t="s">
        <v>303</v>
      </c>
      <c r="I10" s="1180"/>
      <c r="J10" s="2043" t="s">
        <v>304</v>
      </c>
      <c r="K10" s="1180"/>
      <c r="L10" s="2044" t="s">
        <v>1559</v>
      </c>
      <c r="M10" s="1182"/>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4"/>
      <c r="AY10" s="1184"/>
      <c r="AZ10" s="1184"/>
      <c r="BA10" s="1184"/>
      <c r="BB10" s="1184"/>
      <c r="BC10" s="1184"/>
      <c r="BD10" s="1184"/>
      <c r="BE10" s="1184"/>
      <c r="BF10" s="1184"/>
      <c r="BG10" s="1184"/>
      <c r="BH10" s="1184"/>
      <c r="BI10" s="1184"/>
      <c r="BJ10" s="1184"/>
      <c r="BK10" s="1184"/>
      <c r="BL10" s="1184"/>
      <c r="BM10" s="1184"/>
      <c r="BN10" s="1184"/>
      <c r="BO10" s="1184"/>
      <c r="BP10" s="1184"/>
      <c r="BQ10" s="1184"/>
      <c r="BR10" s="1184"/>
      <c r="BS10" s="1184"/>
      <c r="BT10" s="1184"/>
      <c r="BU10" s="1184"/>
      <c r="BV10" s="1184"/>
      <c r="BW10" s="1184"/>
      <c r="BX10" s="1184"/>
      <c r="BY10" s="1184"/>
      <c r="BZ10" s="1184"/>
      <c r="CA10" s="1184"/>
      <c r="CB10" s="1184"/>
      <c r="CC10" s="1184"/>
      <c r="CD10" s="1184"/>
      <c r="CE10" s="1184"/>
      <c r="CF10" s="1184"/>
      <c r="CG10" s="1184"/>
      <c r="CH10" s="1184"/>
      <c r="CI10" s="1184"/>
      <c r="CJ10" s="1184"/>
      <c r="CK10" s="1184"/>
      <c r="CL10" s="1184"/>
      <c r="CM10" s="1184"/>
      <c r="CN10" s="1184"/>
      <c r="CO10" s="1184"/>
      <c r="CP10" s="1184"/>
      <c r="CQ10" s="1184"/>
      <c r="CR10" s="1184"/>
      <c r="CS10" s="1184"/>
      <c r="CT10" s="1184"/>
      <c r="CU10" s="1184"/>
      <c r="CV10" s="1184"/>
      <c r="CW10" s="1184"/>
      <c r="CX10" s="1184"/>
      <c r="CY10" s="1184"/>
      <c r="CZ10" s="1184"/>
      <c r="DA10" s="1184"/>
      <c r="DB10" s="1184"/>
      <c r="DC10" s="1184"/>
      <c r="DD10" s="1184"/>
      <c r="DE10" s="1184"/>
      <c r="DF10" s="1184"/>
      <c r="DG10" s="1184"/>
      <c r="DH10" s="1184"/>
      <c r="DI10" s="1184"/>
      <c r="DJ10" s="1184"/>
      <c r="DK10" s="1184"/>
      <c r="DL10" s="1184"/>
      <c r="DM10" s="1184"/>
      <c r="DN10" s="1184"/>
      <c r="DO10" s="1184"/>
      <c r="DP10" s="1184"/>
      <c r="DQ10" s="1184"/>
      <c r="DR10" s="1184"/>
      <c r="DS10" s="1184"/>
      <c r="DT10" s="1184"/>
      <c r="DU10" s="1184"/>
      <c r="DV10" s="1184"/>
      <c r="DW10" s="1184"/>
      <c r="DX10" s="1184"/>
      <c r="DY10" s="1184"/>
      <c r="DZ10" s="1184"/>
      <c r="EA10" s="1184"/>
      <c r="EB10" s="1184"/>
      <c r="EC10" s="1184"/>
      <c r="ED10" s="1184"/>
      <c r="EE10" s="1184"/>
      <c r="EF10" s="1184"/>
      <c r="EG10" s="1184"/>
      <c r="EH10" s="1184"/>
      <c r="EI10" s="1184"/>
      <c r="EJ10" s="1184"/>
      <c r="EK10" s="1184"/>
      <c r="EL10" s="1184"/>
      <c r="EM10" s="1184"/>
      <c r="EN10" s="1184"/>
      <c r="EO10" s="1184"/>
      <c r="EP10" s="1184"/>
      <c r="EQ10" s="1184"/>
      <c r="ER10" s="1184"/>
      <c r="ES10" s="1184"/>
      <c r="ET10" s="1184"/>
      <c r="EU10" s="1184"/>
      <c r="EV10" s="1184"/>
      <c r="EW10" s="1184"/>
      <c r="EX10" s="1184"/>
      <c r="EY10" s="1184"/>
      <c r="EZ10" s="1184"/>
      <c r="FA10" s="1184"/>
      <c r="FB10" s="1184"/>
      <c r="FC10" s="1184"/>
      <c r="FD10" s="1184"/>
      <c r="FE10" s="1184"/>
      <c r="FF10" s="1184"/>
      <c r="FG10" s="1184"/>
      <c r="FH10" s="1184"/>
      <c r="FI10" s="1184"/>
      <c r="FJ10" s="1184"/>
      <c r="FK10" s="1184"/>
      <c r="FL10" s="1184"/>
      <c r="FM10" s="1184"/>
      <c r="FN10" s="1184"/>
      <c r="FO10" s="1184"/>
      <c r="FP10" s="1184"/>
      <c r="FQ10" s="1184"/>
      <c r="FR10" s="1184"/>
      <c r="FS10" s="1184"/>
      <c r="FT10" s="1184"/>
      <c r="FU10" s="1184"/>
      <c r="FV10" s="1184"/>
      <c r="FW10" s="1184"/>
      <c r="FX10" s="1184"/>
      <c r="FY10" s="1184"/>
      <c r="FZ10" s="1184"/>
      <c r="GA10" s="1184"/>
      <c r="GB10" s="1184"/>
      <c r="GC10" s="1184"/>
      <c r="GD10" s="1184"/>
      <c r="GE10" s="1184"/>
      <c r="GF10" s="1184"/>
      <c r="GG10" s="1184"/>
      <c r="GH10" s="1184"/>
      <c r="GI10" s="1184"/>
      <c r="GJ10" s="1184"/>
      <c r="GK10" s="1184"/>
      <c r="GL10" s="1184"/>
      <c r="GM10" s="1184"/>
      <c r="GN10" s="1184"/>
      <c r="GO10" s="1184"/>
      <c r="GP10" s="1184"/>
      <c r="GQ10" s="1184"/>
      <c r="GR10" s="1184"/>
      <c r="GS10" s="1184"/>
      <c r="GT10" s="1184"/>
      <c r="GU10" s="1184"/>
      <c r="GV10" s="1184"/>
      <c r="GW10" s="1184"/>
      <c r="GX10" s="1184"/>
      <c r="GY10" s="1184"/>
      <c r="GZ10" s="1184"/>
      <c r="HA10" s="1184"/>
      <c r="HB10" s="1184"/>
      <c r="HC10" s="1184"/>
      <c r="HD10" s="1184"/>
      <c r="HE10" s="1184"/>
      <c r="HF10" s="1184"/>
      <c r="HG10" s="1184"/>
      <c r="HH10" s="1184"/>
      <c r="HI10" s="1184"/>
      <c r="HJ10" s="1184"/>
      <c r="HK10" s="1184"/>
      <c r="HL10" s="1184"/>
      <c r="HM10" s="1184"/>
      <c r="HN10" s="1184"/>
      <c r="HO10" s="1184"/>
      <c r="HP10" s="1184"/>
      <c r="HQ10" s="1184"/>
      <c r="HR10" s="1184"/>
      <c r="HS10" s="1184"/>
      <c r="HT10" s="1184"/>
      <c r="HU10" s="1184"/>
      <c r="HV10" s="1184"/>
      <c r="HW10" s="1184"/>
      <c r="HX10" s="1184"/>
      <c r="HY10" s="1184"/>
      <c r="HZ10" s="1184"/>
      <c r="IA10" s="1184"/>
      <c r="IB10" s="1184"/>
      <c r="IC10" s="1184"/>
      <c r="ID10" s="1184"/>
      <c r="IE10" s="1184"/>
      <c r="IF10" s="1184"/>
      <c r="IG10" s="1184"/>
      <c r="IH10" s="1184"/>
      <c r="II10" s="1184"/>
      <c r="IJ10" s="1184"/>
      <c r="IK10" s="1184"/>
      <c r="IL10" s="1184"/>
      <c r="IM10" s="1184"/>
      <c r="IN10" s="1184"/>
      <c r="IO10" s="1184"/>
      <c r="IP10" s="1184"/>
      <c r="IQ10" s="1184"/>
      <c r="IR10" s="1184"/>
      <c r="IS10" s="1184"/>
      <c r="IT10" s="1184"/>
      <c r="IU10" s="1184"/>
      <c r="IV10" s="1184"/>
    </row>
    <row r="11" spans="1:256" ht="9.75" customHeight="1">
      <c r="A11" s="1180" t="s">
        <v>21</v>
      </c>
      <c r="B11" s="1180"/>
      <c r="C11" s="1180"/>
      <c r="D11" s="2045" t="s">
        <v>21</v>
      </c>
      <c r="E11" s="1180"/>
      <c r="F11" s="2045" t="s">
        <v>21</v>
      </c>
      <c r="G11" s="1180"/>
      <c r="H11" s="2045" t="s">
        <v>21</v>
      </c>
      <c r="I11" s="1180"/>
      <c r="J11" s="2045" t="s">
        <v>21</v>
      </c>
      <c r="K11" s="1180" t="s">
        <v>21</v>
      </c>
      <c r="L11" s="2045" t="s">
        <v>21</v>
      </c>
      <c r="M11" s="1182"/>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c r="AJ11" s="1184"/>
      <c r="AK11" s="1184"/>
      <c r="AL11" s="1184"/>
      <c r="AM11" s="1184"/>
      <c r="AN11" s="1184"/>
      <c r="AO11" s="1184"/>
      <c r="AP11" s="1184"/>
      <c r="AQ11" s="1184"/>
      <c r="AR11" s="1184"/>
      <c r="AS11" s="1184"/>
      <c r="AT11" s="1184"/>
      <c r="AU11" s="1184"/>
      <c r="AV11" s="1184"/>
      <c r="AW11" s="1184"/>
      <c r="AX11" s="1184"/>
      <c r="AY11" s="1184"/>
      <c r="AZ11" s="1184"/>
      <c r="BA11" s="1184"/>
      <c r="BB11" s="1184"/>
      <c r="BC11" s="1184"/>
      <c r="BD11" s="1184"/>
      <c r="BE11" s="1184"/>
      <c r="BF11" s="1184"/>
      <c r="BG11" s="1184"/>
      <c r="BH11" s="1184"/>
      <c r="BI11" s="1184"/>
      <c r="BJ11" s="1184"/>
      <c r="BK11" s="1184"/>
      <c r="BL11" s="1184"/>
      <c r="BM11" s="1184"/>
      <c r="BN11" s="1184"/>
      <c r="BO11" s="1184"/>
      <c r="BP11" s="1184"/>
      <c r="BQ11" s="1184"/>
      <c r="BR11" s="1184"/>
      <c r="BS11" s="1184"/>
      <c r="BT11" s="1184"/>
      <c r="BU11" s="1184"/>
      <c r="BV11" s="1184"/>
      <c r="BW11" s="1184"/>
      <c r="BX11" s="1184"/>
      <c r="BY11" s="1184"/>
      <c r="BZ11" s="1184"/>
      <c r="CA11" s="1184"/>
      <c r="CB11" s="1184"/>
      <c r="CC11" s="1184"/>
      <c r="CD11" s="1184"/>
      <c r="CE11" s="1184"/>
      <c r="CF11" s="1184"/>
      <c r="CG11" s="1184"/>
      <c r="CH11" s="1184"/>
      <c r="CI11" s="1184"/>
      <c r="CJ11" s="1184"/>
      <c r="CK11" s="1184"/>
      <c r="CL11" s="1184"/>
      <c r="CM11" s="1184"/>
      <c r="CN11" s="1184"/>
      <c r="CO11" s="1184"/>
      <c r="CP11" s="1184"/>
      <c r="CQ11" s="1184"/>
      <c r="CR11" s="1184"/>
      <c r="CS11" s="1184"/>
      <c r="CT11" s="1184"/>
      <c r="CU11" s="1184"/>
      <c r="CV11" s="1184"/>
      <c r="CW11" s="1184"/>
      <c r="CX11" s="1184"/>
      <c r="CY11" s="1184"/>
      <c r="CZ11" s="1184"/>
      <c r="DA11" s="1184"/>
      <c r="DB11" s="1184"/>
      <c r="DC11" s="1184"/>
      <c r="DD11" s="1184"/>
      <c r="DE11" s="1184"/>
      <c r="DF11" s="1184"/>
      <c r="DG11" s="1184"/>
      <c r="DH11" s="1184"/>
      <c r="DI11" s="1184"/>
      <c r="DJ11" s="1184"/>
      <c r="DK11" s="1184"/>
      <c r="DL11" s="1184"/>
      <c r="DM11" s="1184"/>
      <c r="DN11" s="1184"/>
      <c r="DO11" s="1184"/>
      <c r="DP11" s="1184"/>
      <c r="DQ11" s="1184"/>
      <c r="DR11" s="1184"/>
      <c r="DS11" s="1184"/>
      <c r="DT11" s="1184"/>
      <c r="DU11" s="1184"/>
      <c r="DV11" s="1184"/>
      <c r="DW11" s="1184"/>
      <c r="DX11" s="1184"/>
      <c r="DY11" s="1184"/>
      <c r="DZ11" s="1184"/>
      <c r="EA11" s="1184"/>
      <c r="EB11" s="1184"/>
      <c r="EC11" s="1184"/>
      <c r="ED11" s="1184"/>
      <c r="EE11" s="1184"/>
      <c r="EF11" s="1184"/>
      <c r="EG11" s="1184"/>
      <c r="EH11" s="1184"/>
      <c r="EI11" s="1184"/>
      <c r="EJ11" s="1184"/>
      <c r="EK11" s="1184"/>
      <c r="EL11" s="1184"/>
      <c r="EM11" s="1184"/>
      <c r="EN11" s="1184"/>
      <c r="EO11" s="1184"/>
      <c r="EP11" s="1184"/>
      <c r="EQ11" s="1184"/>
      <c r="ER11" s="1184"/>
      <c r="ES11" s="1184"/>
      <c r="ET11" s="1184"/>
      <c r="EU11" s="1184"/>
      <c r="EV11" s="1184"/>
      <c r="EW11" s="1184"/>
      <c r="EX11" s="1184"/>
      <c r="EY11" s="1184"/>
      <c r="EZ11" s="1184"/>
      <c r="FA11" s="1184"/>
      <c r="FB11" s="1184"/>
      <c r="FC11" s="1184"/>
      <c r="FD11" s="1184"/>
      <c r="FE11" s="1184"/>
      <c r="FF11" s="1184"/>
      <c r="FG11" s="1184"/>
      <c r="FH11" s="1184"/>
      <c r="FI11" s="1184"/>
      <c r="FJ11" s="1184"/>
      <c r="FK11" s="1184"/>
      <c r="FL11" s="1184"/>
      <c r="FM11" s="1184"/>
      <c r="FN11" s="1184"/>
      <c r="FO11" s="1184"/>
      <c r="FP11" s="1184"/>
      <c r="FQ11" s="1184"/>
      <c r="FR11" s="1184"/>
      <c r="FS11" s="1184"/>
      <c r="FT11" s="1184"/>
      <c r="FU11" s="1184"/>
      <c r="FV11" s="1184"/>
      <c r="FW11" s="1184"/>
      <c r="FX11" s="1184"/>
      <c r="FY11" s="1184"/>
      <c r="FZ11" s="1184"/>
      <c r="GA11" s="1184"/>
      <c r="GB11" s="1184"/>
      <c r="GC11" s="1184"/>
      <c r="GD11" s="1184"/>
      <c r="GE11" s="1184"/>
      <c r="GF11" s="1184"/>
      <c r="GG11" s="1184"/>
      <c r="GH11" s="1184"/>
      <c r="GI11" s="1184"/>
      <c r="GJ11" s="1184"/>
      <c r="GK11" s="1184"/>
      <c r="GL11" s="1184"/>
      <c r="GM11" s="1184"/>
      <c r="GN11" s="1184"/>
      <c r="GO11" s="1184"/>
      <c r="GP11" s="1184"/>
      <c r="GQ11" s="1184"/>
      <c r="GR11" s="1184"/>
      <c r="GS11" s="1184"/>
      <c r="GT11" s="1184"/>
      <c r="GU11" s="1184"/>
      <c r="GV11" s="1184"/>
      <c r="GW11" s="1184"/>
      <c r="GX11" s="1184"/>
      <c r="GY11" s="1184"/>
      <c r="GZ11" s="1184"/>
      <c r="HA11" s="1184"/>
      <c r="HB11" s="1184"/>
      <c r="HC11" s="1184"/>
      <c r="HD11" s="1184"/>
      <c r="HE11" s="1184"/>
      <c r="HF11" s="1184"/>
      <c r="HG11" s="1184"/>
      <c r="HH11" s="1184"/>
      <c r="HI11" s="1184"/>
      <c r="HJ11" s="1184"/>
      <c r="HK11" s="1184"/>
      <c r="HL11" s="1184"/>
      <c r="HM11" s="1184"/>
      <c r="HN11" s="1184"/>
      <c r="HO11" s="1184"/>
      <c r="HP11" s="1184"/>
      <c r="HQ11" s="1184"/>
      <c r="HR11" s="1184"/>
      <c r="HS11" s="1184"/>
      <c r="HT11" s="1184"/>
      <c r="HU11" s="1184"/>
      <c r="HV11" s="1184"/>
      <c r="HW11" s="1184"/>
      <c r="HX11" s="1184"/>
      <c r="HY11" s="1184"/>
      <c r="HZ11" s="1184"/>
      <c r="IA11" s="1184"/>
      <c r="IB11" s="1184"/>
      <c r="IC11" s="1184"/>
      <c r="ID11" s="1184"/>
      <c r="IE11" s="1184"/>
      <c r="IF11" s="1184"/>
      <c r="IG11" s="1184"/>
      <c r="IH11" s="1184"/>
      <c r="II11" s="1184"/>
      <c r="IJ11" s="1184"/>
      <c r="IK11" s="1184"/>
      <c r="IL11" s="1184"/>
      <c r="IM11" s="1184"/>
      <c r="IN11" s="1184"/>
      <c r="IO11" s="1184"/>
      <c r="IP11" s="1184"/>
      <c r="IQ11" s="1184"/>
      <c r="IR11" s="1184"/>
      <c r="IS11" s="1184"/>
      <c r="IT11" s="1184"/>
      <c r="IU11" s="1184"/>
      <c r="IV11" s="1184"/>
    </row>
    <row r="12" spans="1:256" ht="18" customHeight="1">
      <c r="A12" s="1187" t="s">
        <v>289</v>
      </c>
      <c r="B12" s="1184"/>
      <c r="C12" s="1184"/>
      <c r="D12" s="2046"/>
      <c r="E12" s="2046"/>
      <c r="F12" s="1204"/>
      <c r="G12" s="1146"/>
      <c r="H12" s="1204"/>
      <c r="I12" s="2046"/>
      <c r="J12" s="2046"/>
      <c r="K12" s="2046"/>
      <c r="L12" s="2046"/>
      <c r="M12" s="1188"/>
      <c r="N12" s="1190"/>
      <c r="O12" s="1191"/>
      <c r="P12" s="1191"/>
      <c r="Q12" s="1184"/>
      <c r="R12" s="1184"/>
      <c r="S12" s="1184"/>
      <c r="T12" s="1184"/>
      <c r="U12" s="1184"/>
      <c r="V12" s="1184"/>
      <c r="W12" s="1184"/>
      <c r="X12" s="1184"/>
      <c r="Y12" s="1184"/>
      <c r="Z12" s="1184"/>
      <c r="AA12" s="1184"/>
      <c r="AB12" s="1184"/>
      <c r="AC12" s="1184"/>
      <c r="AD12" s="1184"/>
      <c r="AE12" s="1184"/>
      <c r="AF12" s="1184"/>
      <c r="AG12" s="1184"/>
      <c r="AH12" s="1184"/>
      <c r="AI12" s="1184"/>
      <c r="AJ12" s="1184"/>
      <c r="AK12" s="1184"/>
      <c r="AL12" s="1184"/>
      <c r="AM12" s="1184"/>
      <c r="AN12" s="1184"/>
      <c r="AO12" s="1184"/>
      <c r="AP12" s="1184"/>
      <c r="AQ12" s="1184"/>
      <c r="AR12" s="1184"/>
      <c r="AS12" s="1184"/>
      <c r="AT12" s="1184"/>
      <c r="AU12" s="1184"/>
      <c r="AV12" s="1184"/>
      <c r="AW12" s="1184"/>
      <c r="AX12" s="1184"/>
      <c r="AY12" s="1184"/>
      <c r="AZ12" s="1184"/>
      <c r="BA12" s="1184"/>
      <c r="BB12" s="1184"/>
      <c r="BC12" s="1184"/>
      <c r="BD12" s="1184"/>
      <c r="BE12" s="1184"/>
      <c r="BF12" s="1184"/>
      <c r="BG12" s="1184"/>
      <c r="BH12" s="1184"/>
      <c r="BI12" s="1184"/>
      <c r="BJ12" s="1184"/>
      <c r="BK12" s="1184"/>
      <c r="BL12" s="1184"/>
      <c r="BM12" s="1184"/>
      <c r="BN12" s="1184"/>
      <c r="BO12" s="1184"/>
      <c r="BP12" s="1184"/>
      <c r="BQ12" s="1184"/>
      <c r="BR12" s="1184"/>
      <c r="BS12" s="1184"/>
      <c r="BT12" s="1184"/>
      <c r="BU12" s="1184"/>
      <c r="BV12" s="1184"/>
      <c r="BW12" s="1184"/>
      <c r="BX12" s="1184"/>
      <c r="BY12" s="1184"/>
      <c r="BZ12" s="1184"/>
      <c r="CA12" s="1184"/>
      <c r="CB12" s="1184"/>
      <c r="CC12" s="1184"/>
      <c r="CD12" s="1184"/>
      <c r="CE12" s="1184"/>
      <c r="CF12" s="1184"/>
      <c r="CG12" s="1184"/>
      <c r="CH12" s="1184"/>
      <c r="CI12" s="1184"/>
      <c r="CJ12" s="1184"/>
      <c r="CK12" s="1184"/>
      <c r="CL12" s="1184"/>
      <c r="CM12" s="1184"/>
      <c r="CN12" s="1184"/>
      <c r="CO12" s="1184"/>
      <c r="CP12" s="1184"/>
      <c r="CQ12" s="1184"/>
      <c r="CR12" s="1184"/>
      <c r="CS12" s="1184"/>
      <c r="CT12" s="1184"/>
      <c r="CU12" s="1184"/>
      <c r="CV12" s="1184"/>
      <c r="CW12" s="1184"/>
      <c r="CX12" s="1184"/>
      <c r="CY12" s="1184"/>
      <c r="CZ12" s="1184"/>
      <c r="DA12" s="1184"/>
      <c r="DB12" s="1184"/>
      <c r="DC12" s="1184"/>
      <c r="DD12" s="1184"/>
      <c r="DE12" s="1184"/>
      <c r="DF12" s="1184"/>
      <c r="DG12" s="1184"/>
      <c r="DH12" s="1184"/>
      <c r="DI12" s="1184"/>
      <c r="DJ12" s="1184"/>
      <c r="DK12" s="1184"/>
      <c r="DL12" s="1184"/>
      <c r="DM12" s="1184"/>
      <c r="DN12" s="1184"/>
      <c r="DO12" s="1184"/>
      <c r="DP12" s="1184"/>
      <c r="DQ12" s="1184"/>
      <c r="DR12" s="1184"/>
      <c r="DS12" s="1184"/>
      <c r="DT12" s="1184"/>
      <c r="DU12" s="1184"/>
      <c r="DV12" s="1184"/>
      <c r="DW12" s="1184"/>
      <c r="DX12" s="1184"/>
      <c r="DY12" s="1184"/>
      <c r="DZ12" s="1184"/>
      <c r="EA12" s="1184"/>
      <c r="EB12" s="1184"/>
      <c r="EC12" s="1184"/>
      <c r="ED12" s="1184"/>
      <c r="EE12" s="1184"/>
      <c r="EF12" s="1184"/>
      <c r="EG12" s="1184"/>
      <c r="EH12" s="1184"/>
      <c r="EI12" s="1184"/>
      <c r="EJ12" s="1184"/>
      <c r="EK12" s="1184"/>
      <c r="EL12" s="1184"/>
      <c r="EM12" s="1184"/>
      <c r="EN12" s="1184"/>
      <c r="EO12" s="1184"/>
      <c r="EP12" s="1184"/>
      <c r="EQ12" s="1184"/>
      <c r="ER12" s="1184"/>
      <c r="ES12" s="1184"/>
      <c r="ET12" s="1184"/>
      <c r="EU12" s="1184"/>
      <c r="EV12" s="1184"/>
      <c r="EW12" s="1184"/>
      <c r="EX12" s="1184"/>
      <c r="EY12" s="1184"/>
      <c r="EZ12" s="1184"/>
      <c r="FA12" s="1184"/>
      <c r="FB12" s="1184"/>
      <c r="FC12" s="1184"/>
      <c r="FD12" s="1184"/>
      <c r="FE12" s="1184"/>
      <c r="FF12" s="1184"/>
      <c r="FG12" s="1184"/>
      <c r="FH12" s="1184"/>
      <c r="FI12" s="1184"/>
      <c r="FJ12" s="1184"/>
      <c r="FK12" s="1184"/>
      <c r="FL12" s="1184"/>
      <c r="FM12" s="1184"/>
      <c r="FN12" s="1184"/>
      <c r="FO12" s="1184"/>
      <c r="FP12" s="1184"/>
      <c r="FQ12" s="1184"/>
      <c r="FR12" s="1184"/>
      <c r="FS12" s="1184"/>
      <c r="FT12" s="1184"/>
      <c r="FU12" s="1184"/>
      <c r="FV12" s="1184"/>
      <c r="FW12" s="1184"/>
      <c r="FX12" s="1184"/>
      <c r="FY12" s="1184"/>
      <c r="FZ12" s="1184"/>
      <c r="GA12" s="1184"/>
      <c r="GB12" s="1184"/>
      <c r="GC12" s="1184"/>
      <c r="GD12" s="1184"/>
      <c r="GE12" s="1184"/>
      <c r="GF12" s="1184"/>
      <c r="GG12" s="1184"/>
      <c r="GH12" s="1184"/>
      <c r="GI12" s="1184"/>
      <c r="GJ12" s="1184"/>
      <c r="GK12" s="1184"/>
      <c r="GL12" s="1184"/>
      <c r="GM12" s="1184"/>
      <c r="GN12" s="1184"/>
      <c r="GO12" s="1184"/>
      <c r="GP12" s="1184"/>
      <c r="GQ12" s="1184"/>
      <c r="GR12" s="1184"/>
      <c r="GS12" s="1184"/>
      <c r="GT12" s="1184"/>
      <c r="GU12" s="1184"/>
      <c r="GV12" s="1184"/>
      <c r="GW12" s="1184"/>
      <c r="GX12" s="1184"/>
      <c r="GY12" s="1184"/>
      <c r="GZ12" s="1184"/>
      <c r="HA12" s="1184"/>
      <c r="HB12" s="1184"/>
      <c r="HC12" s="1184"/>
      <c r="HD12" s="1184"/>
      <c r="HE12" s="1184"/>
      <c r="HF12" s="1184"/>
      <c r="HG12" s="1184"/>
      <c r="HH12" s="1184"/>
      <c r="HI12" s="1184"/>
      <c r="HJ12" s="1184"/>
      <c r="HK12" s="1184"/>
      <c r="HL12" s="1184"/>
      <c r="HM12" s="1184"/>
      <c r="HN12" s="1184"/>
      <c r="HO12" s="1184"/>
      <c r="HP12" s="1184"/>
      <c r="HQ12" s="1184"/>
      <c r="HR12" s="1184"/>
      <c r="HS12" s="1184"/>
      <c r="HT12" s="1184"/>
      <c r="HU12" s="1184"/>
      <c r="HV12" s="1184"/>
      <c r="HW12" s="1184"/>
      <c r="HX12" s="1184"/>
      <c r="HY12" s="1184"/>
      <c r="HZ12" s="1184"/>
      <c r="IA12" s="1184"/>
      <c r="IB12" s="1184"/>
      <c r="IC12" s="1184"/>
      <c r="ID12" s="1184"/>
      <c r="IE12" s="1184"/>
      <c r="IF12" s="1184"/>
      <c r="IG12" s="1184"/>
      <c r="IH12" s="1184"/>
      <c r="II12" s="1184"/>
      <c r="IJ12" s="1184"/>
      <c r="IK12" s="1184"/>
      <c r="IL12" s="1184"/>
      <c r="IM12" s="1184"/>
      <c r="IN12" s="1184"/>
      <c r="IO12" s="1184"/>
      <c r="IP12" s="1184"/>
      <c r="IQ12" s="1184"/>
      <c r="IR12" s="1184"/>
      <c r="IS12" s="1184"/>
      <c r="IT12" s="1184"/>
      <c r="IU12" s="1184"/>
      <c r="IV12" s="1184"/>
    </row>
    <row r="13" spans="1:256" ht="7.5" customHeight="1">
      <c r="A13" s="1180"/>
      <c r="B13" s="1184"/>
      <c r="C13" s="1184"/>
      <c r="D13" s="2046"/>
      <c r="E13" s="2046"/>
      <c r="F13" s="2046"/>
      <c r="G13" s="2046"/>
      <c r="H13" s="2046"/>
      <c r="I13" s="2046"/>
      <c r="J13" s="2046"/>
      <c r="K13" s="2046"/>
      <c r="L13" s="2046"/>
      <c r="M13" s="1188"/>
      <c r="N13" s="1190"/>
      <c r="O13" s="1191"/>
      <c r="P13" s="1191"/>
      <c r="Q13" s="1184"/>
      <c r="R13" s="1184"/>
      <c r="S13" s="1184"/>
      <c r="T13" s="1184"/>
      <c r="U13" s="1184"/>
      <c r="V13" s="1184"/>
      <c r="W13" s="1184"/>
      <c r="X13" s="1184"/>
      <c r="Y13" s="1184"/>
      <c r="Z13" s="1184"/>
      <c r="AA13" s="1184"/>
      <c r="AB13" s="1184"/>
      <c r="AC13" s="1184"/>
      <c r="AD13" s="1184"/>
      <c r="AE13" s="1184"/>
      <c r="AF13" s="1184"/>
      <c r="AG13" s="1184"/>
      <c r="AH13" s="1184"/>
      <c r="AI13" s="1184"/>
      <c r="AJ13" s="1184"/>
      <c r="AK13" s="1184"/>
      <c r="AL13" s="1184"/>
      <c r="AM13" s="1184"/>
      <c r="AN13" s="1184"/>
      <c r="AO13" s="1184"/>
      <c r="AP13" s="1184"/>
      <c r="AQ13" s="1184"/>
      <c r="AR13" s="1184"/>
      <c r="AS13" s="1184"/>
      <c r="AT13" s="1184"/>
      <c r="AU13" s="1184"/>
      <c r="AV13" s="1184"/>
      <c r="AW13" s="1184"/>
      <c r="AX13" s="1184"/>
      <c r="AY13" s="1184"/>
      <c r="AZ13" s="1184"/>
      <c r="BA13" s="1184"/>
      <c r="BB13" s="1184"/>
      <c r="BC13" s="1184"/>
      <c r="BD13" s="1184"/>
      <c r="BE13" s="1184"/>
      <c r="BF13" s="1184"/>
      <c r="BG13" s="1184"/>
      <c r="BH13" s="1184"/>
      <c r="BI13" s="1184"/>
      <c r="BJ13" s="1184"/>
      <c r="BK13" s="1184"/>
      <c r="BL13" s="1184"/>
      <c r="BM13" s="1184"/>
      <c r="BN13" s="1184"/>
      <c r="BO13" s="1184"/>
      <c r="BP13" s="1184"/>
      <c r="BQ13" s="1184"/>
      <c r="BR13" s="1184"/>
      <c r="BS13" s="1184"/>
      <c r="BT13" s="1184"/>
      <c r="BU13" s="1184"/>
      <c r="BV13" s="1184"/>
      <c r="BW13" s="1184"/>
      <c r="BX13" s="1184"/>
      <c r="BY13" s="1184"/>
      <c r="BZ13" s="1184"/>
      <c r="CA13" s="1184"/>
      <c r="CB13" s="1184"/>
      <c r="CC13" s="1184"/>
      <c r="CD13" s="1184"/>
      <c r="CE13" s="1184"/>
      <c r="CF13" s="1184"/>
      <c r="CG13" s="1184"/>
      <c r="CH13" s="1184"/>
      <c r="CI13" s="1184"/>
      <c r="CJ13" s="1184"/>
      <c r="CK13" s="1184"/>
      <c r="CL13" s="1184"/>
      <c r="CM13" s="1184"/>
      <c r="CN13" s="1184"/>
      <c r="CO13" s="1184"/>
      <c r="CP13" s="1184"/>
      <c r="CQ13" s="1184"/>
      <c r="CR13" s="1184"/>
      <c r="CS13" s="1184"/>
      <c r="CT13" s="1184"/>
      <c r="CU13" s="1184"/>
      <c r="CV13" s="1184"/>
      <c r="CW13" s="1184"/>
      <c r="CX13" s="1184"/>
      <c r="CY13" s="1184"/>
      <c r="CZ13" s="1184"/>
      <c r="DA13" s="1184"/>
      <c r="DB13" s="1184"/>
      <c r="DC13" s="1184"/>
      <c r="DD13" s="1184"/>
      <c r="DE13" s="1184"/>
      <c r="DF13" s="1184"/>
      <c r="DG13" s="1184"/>
      <c r="DH13" s="1184"/>
      <c r="DI13" s="1184"/>
      <c r="DJ13" s="1184"/>
      <c r="DK13" s="1184"/>
      <c r="DL13" s="1184"/>
      <c r="DM13" s="1184"/>
      <c r="DN13" s="1184"/>
      <c r="DO13" s="1184"/>
      <c r="DP13" s="1184"/>
      <c r="DQ13" s="1184"/>
      <c r="DR13" s="1184"/>
      <c r="DS13" s="1184"/>
      <c r="DT13" s="1184"/>
      <c r="DU13" s="1184"/>
      <c r="DV13" s="1184"/>
      <c r="DW13" s="1184"/>
      <c r="DX13" s="1184"/>
      <c r="DY13" s="1184"/>
      <c r="DZ13" s="1184"/>
      <c r="EA13" s="1184"/>
      <c r="EB13" s="1184"/>
      <c r="EC13" s="1184"/>
      <c r="ED13" s="1184"/>
      <c r="EE13" s="1184"/>
      <c r="EF13" s="1184"/>
      <c r="EG13" s="1184"/>
      <c r="EH13" s="1184"/>
      <c r="EI13" s="1184"/>
      <c r="EJ13" s="1184"/>
      <c r="EK13" s="1184"/>
      <c r="EL13" s="1184"/>
      <c r="EM13" s="1184"/>
      <c r="EN13" s="1184"/>
      <c r="EO13" s="1184"/>
      <c r="EP13" s="1184"/>
      <c r="EQ13" s="1184"/>
      <c r="ER13" s="1184"/>
      <c r="ES13" s="1184"/>
      <c r="ET13" s="1184"/>
      <c r="EU13" s="1184"/>
      <c r="EV13" s="1184"/>
      <c r="EW13" s="1184"/>
      <c r="EX13" s="1184"/>
      <c r="EY13" s="1184"/>
      <c r="EZ13" s="1184"/>
      <c r="FA13" s="1184"/>
      <c r="FB13" s="1184"/>
      <c r="FC13" s="1184"/>
      <c r="FD13" s="1184"/>
      <c r="FE13" s="1184"/>
      <c r="FF13" s="1184"/>
      <c r="FG13" s="1184"/>
      <c r="FH13" s="1184"/>
      <c r="FI13" s="1184"/>
      <c r="FJ13" s="1184"/>
      <c r="FK13" s="1184"/>
      <c r="FL13" s="1184"/>
      <c r="FM13" s="1184"/>
      <c r="FN13" s="1184"/>
      <c r="FO13" s="1184"/>
      <c r="FP13" s="1184"/>
      <c r="FQ13" s="1184"/>
      <c r="FR13" s="1184"/>
      <c r="FS13" s="1184"/>
      <c r="FT13" s="1184"/>
      <c r="FU13" s="1184"/>
      <c r="FV13" s="1184"/>
      <c r="FW13" s="1184"/>
      <c r="FX13" s="1184"/>
      <c r="FY13" s="1184"/>
      <c r="FZ13" s="1184"/>
      <c r="GA13" s="1184"/>
      <c r="GB13" s="1184"/>
      <c r="GC13" s="1184"/>
      <c r="GD13" s="1184"/>
      <c r="GE13" s="1184"/>
      <c r="GF13" s="1184"/>
      <c r="GG13" s="1184"/>
      <c r="GH13" s="1184"/>
      <c r="GI13" s="1184"/>
      <c r="GJ13" s="1184"/>
      <c r="GK13" s="1184"/>
      <c r="GL13" s="1184"/>
      <c r="GM13" s="1184"/>
      <c r="GN13" s="1184"/>
      <c r="GO13" s="1184"/>
      <c r="GP13" s="1184"/>
      <c r="GQ13" s="1184"/>
      <c r="GR13" s="1184"/>
      <c r="GS13" s="1184"/>
      <c r="GT13" s="1184"/>
      <c r="GU13" s="1184"/>
      <c r="GV13" s="1184"/>
      <c r="GW13" s="1184"/>
      <c r="GX13" s="1184"/>
      <c r="GY13" s="1184"/>
      <c r="GZ13" s="1184"/>
      <c r="HA13" s="1184"/>
      <c r="HB13" s="1184"/>
      <c r="HC13" s="1184"/>
      <c r="HD13" s="1184"/>
      <c r="HE13" s="1184"/>
      <c r="HF13" s="1184"/>
      <c r="HG13" s="1184"/>
      <c r="HH13" s="1184"/>
      <c r="HI13" s="1184"/>
      <c r="HJ13" s="1184"/>
      <c r="HK13" s="1184"/>
      <c r="HL13" s="1184"/>
      <c r="HM13" s="1184"/>
      <c r="HN13" s="1184"/>
      <c r="HO13" s="1184"/>
      <c r="HP13" s="1184"/>
      <c r="HQ13" s="1184"/>
      <c r="HR13" s="1184"/>
      <c r="HS13" s="1184"/>
      <c r="HT13" s="1184"/>
      <c r="HU13" s="1184"/>
      <c r="HV13" s="1184"/>
      <c r="HW13" s="1184"/>
      <c r="HX13" s="1184"/>
      <c r="HY13" s="1184"/>
      <c r="HZ13" s="1184"/>
      <c r="IA13" s="1184"/>
      <c r="IB13" s="1184"/>
      <c r="IC13" s="1184"/>
      <c r="ID13" s="1184"/>
      <c r="IE13" s="1184"/>
      <c r="IF13" s="1184"/>
      <c r="IG13" s="1184"/>
      <c r="IH13" s="1184"/>
      <c r="II13" s="1184"/>
      <c r="IJ13" s="1184"/>
      <c r="IK13" s="1184"/>
      <c r="IL13" s="1184"/>
      <c r="IM13" s="1184"/>
      <c r="IN13" s="1184"/>
      <c r="IO13" s="1184"/>
      <c r="IP13" s="1184"/>
      <c r="IQ13" s="1184"/>
      <c r="IR13" s="1184"/>
      <c r="IS13" s="1184"/>
      <c r="IT13" s="1184"/>
      <c r="IU13" s="1184"/>
      <c r="IV13" s="1184"/>
    </row>
    <row r="14" spans="1:256" ht="15.75" customHeight="1">
      <c r="A14" s="1184" t="s">
        <v>450</v>
      </c>
      <c r="B14" s="1184"/>
      <c r="C14" s="1184"/>
      <c r="D14" s="2047">
        <v>-3.8940000000000001</v>
      </c>
      <c r="E14" s="2048"/>
      <c r="F14" s="2049">
        <v>4.7560000000000002</v>
      </c>
      <c r="G14" s="2048"/>
      <c r="H14" s="2049">
        <v>5.282</v>
      </c>
      <c r="I14" s="2048"/>
      <c r="J14" s="2050">
        <v>0</v>
      </c>
      <c r="K14" s="2048"/>
      <c r="L14" s="2049">
        <f>ROUND(D14+F14-H14+J14,3)</f>
        <v>-4.42</v>
      </c>
      <c r="M14" s="1188"/>
      <c r="N14" s="1190"/>
      <c r="O14" s="1191"/>
      <c r="P14" s="1191"/>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1184"/>
      <c r="AR14" s="1184"/>
      <c r="AS14" s="1184"/>
      <c r="AT14" s="1184"/>
      <c r="AU14" s="1184"/>
      <c r="AV14" s="1184"/>
      <c r="AW14" s="1184"/>
      <c r="AX14" s="1184"/>
      <c r="AY14" s="1184"/>
      <c r="AZ14" s="1184"/>
      <c r="BA14" s="1184"/>
      <c r="BB14" s="1184"/>
      <c r="BC14" s="1184"/>
      <c r="BD14" s="1184"/>
      <c r="BE14" s="1184"/>
      <c r="BF14" s="1184"/>
      <c r="BG14" s="1184"/>
      <c r="BH14" s="1184"/>
      <c r="BI14" s="1184"/>
      <c r="BJ14" s="1184"/>
      <c r="BK14" s="1184"/>
      <c r="BL14" s="1184"/>
      <c r="BM14" s="1184"/>
      <c r="BN14" s="1184"/>
      <c r="BO14" s="1184"/>
      <c r="BP14" s="1184"/>
      <c r="BQ14" s="1184"/>
      <c r="BR14" s="1184"/>
      <c r="BS14" s="1184"/>
      <c r="BT14" s="1184"/>
      <c r="BU14" s="1184"/>
      <c r="BV14" s="1184"/>
      <c r="BW14" s="1184"/>
      <c r="BX14" s="1184"/>
      <c r="BY14" s="1184"/>
      <c r="BZ14" s="1184"/>
      <c r="CA14" s="1184"/>
      <c r="CB14" s="1184"/>
      <c r="CC14" s="1184"/>
      <c r="CD14" s="1184"/>
      <c r="CE14" s="1184"/>
      <c r="CF14" s="1184"/>
      <c r="CG14" s="1184"/>
      <c r="CH14" s="1184"/>
      <c r="CI14" s="1184"/>
      <c r="CJ14" s="1184"/>
      <c r="CK14" s="1184"/>
      <c r="CL14" s="1184"/>
      <c r="CM14" s="1184"/>
      <c r="CN14" s="1184"/>
      <c r="CO14" s="1184"/>
      <c r="CP14" s="1184"/>
      <c r="CQ14" s="1184"/>
      <c r="CR14" s="1184"/>
      <c r="CS14" s="1184"/>
      <c r="CT14" s="1184"/>
      <c r="CU14" s="1184"/>
      <c r="CV14" s="1184"/>
      <c r="CW14" s="1184"/>
      <c r="CX14" s="1184"/>
      <c r="CY14" s="1184"/>
      <c r="CZ14" s="1184"/>
      <c r="DA14" s="1184"/>
      <c r="DB14" s="1184"/>
      <c r="DC14" s="1184"/>
      <c r="DD14" s="1184"/>
      <c r="DE14" s="1184"/>
      <c r="DF14" s="1184"/>
      <c r="DG14" s="1184"/>
      <c r="DH14" s="1184"/>
      <c r="DI14" s="1184"/>
      <c r="DJ14" s="1184"/>
      <c r="DK14" s="1184"/>
      <c r="DL14" s="1184"/>
      <c r="DM14" s="1184"/>
      <c r="DN14" s="1184"/>
      <c r="DO14" s="1184"/>
      <c r="DP14" s="1184"/>
      <c r="DQ14" s="1184"/>
      <c r="DR14" s="1184"/>
      <c r="DS14" s="1184"/>
      <c r="DT14" s="1184"/>
      <c r="DU14" s="1184"/>
      <c r="DV14" s="1184"/>
      <c r="DW14" s="1184"/>
      <c r="DX14" s="1184"/>
      <c r="DY14" s="1184"/>
      <c r="DZ14" s="1184"/>
      <c r="EA14" s="1184"/>
      <c r="EB14" s="1184"/>
      <c r="EC14" s="1184"/>
      <c r="ED14" s="1184"/>
      <c r="EE14" s="1184"/>
      <c r="EF14" s="1184"/>
      <c r="EG14" s="1184"/>
      <c r="EH14" s="1184"/>
      <c r="EI14" s="1184"/>
      <c r="EJ14" s="1184"/>
      <c r="EK14" s="1184"/>
      <c r="EL14" s="1184"/>
      <c r="EM14" s="1184"/>
      <c r="EN14" s="1184"/>
      <c r="EO14" s="1184"/>
      <c r="EP14" s="1184"/>
      <c r="EQ14" s="1184"/>
      <c r="ER14" s="1184"/>
      <c r="ES14" s="1184"/>
      <c r="ET14" s="1184"/>
      <c r="EU14" s="1184"/>
      <c r="EV14" s="1184"/>
      <c r="EW14" s="1184"/>
      <c r="EX14" s="1184"/>
      <c r="EY14" s="1184"/>
      <c r="EZ14" s="1184"/>
      <c r="FA14" s="1184"/>
      <c r="FB14" s="1184"/>
      <c r="FC14" s="1184"/>
      <c r="FD14" s="1184"/>
      <c r="FE14" s="1184"/>
      <c r="FF14" s="1184"/>
      <c r="FG14" s="1184"/>
      <c r="FH14" s="1184"/>
      <c r="FI14" s="1184"/>
      <c r="FJ14" s="1184"/>
      <c r="FK14" s="1184"/>
      <c r="FL14" s="1184"/>
      <c r="FM14" s="1184"/>
      <c r="FN14" s="1184"/>
      <c r="FO14" s="1184"/>
      <c r="FP14" s="1184"/>
      <c r="FQ14" s="1184"/>
      <c r="FR14" s="1184"/>
      <c r="FS14" s="1184"/>
      <c r="FT14" s="1184"/>
      <c r="FU14" s="1184"/>
      <c r="FV14" s="1184"/>
      <c r="FW14" s="1184"/>
      <c r="FX14" s="1184"/>
      <c r="FY14" s="1184"/>
      <c r="FZ14" s="1184"/>
      <c r="GA14" s="1184"/>
      <c r="GB14" s="1184"/>
      <c r="GC14" s="1184"/>
      <c r="GD14" s="1184"/>
      <c r="GE14" s="1184"/>
      <c r="GF14" s="1184"/>
      <c r="GG14" s="1184"/>
      <c r="GH14" s="1184"/>
      <c r="GI14" s="1184"/>
      <c r="GJ14" s="1184"/>
      <c r="GK14" s="1184"/>
      <c r="GL14" s="1184"/>
      <c r="GM14" s="1184"/>
      <c r="GN14" s="1184"/>
      <c r="GO14" s="1184"/>
      <c r="GP14" s="1184"/>
      <c r="GQ14" s="1184"/>
      <c r="GR14" s="1184"/>
      <c r="GS14" s="1184"/>
      <c r="GT14" s="1184"/>
      <c r="GU14" s="1184"/>
      <c r="GV14" s="1184"/>
      <c r="GW14" s="1184"/>
      <c r="GX14" s="1184"/>
      <c r="GY14" s="1184"/>
      <c r="GZ14" s="1184"/>
      <c r="HA14" s="1184"/>
      <c r="HB14" s="1184"/>
      <c r="HC14" s="1184"/>
      <c r="HD14" s="1184"/>
      <c r="HE14" s="1184"/>
      <c r="HF14" s="1184"/>
      <c r="HG14" s="1184"/>
      <c r="HH14" s="1184"/>
      <c r="HI14" s="1184"/>
      <c r="HJ14" s="1184"/>
      <c r="HK14" s="1184"/>
      <c r="HL14" s="1184"/>
      <c r="HM14" s="1184"/>
      <c r="HN14" s="1184"/>
      <c r="HO14" s="1184"/>
      <c r="HP14" s="1184"/>
      <c r="HQ14" s="1184"/>
      <c r="HR14" s="1184"/>
      <c r="HS14" s="1184"/>
      <c r="HT14" s="1184"/>
      <c r="HU14" s="1184"/>
      <c r="HV14" s="1184"/>
      <c r="HW14" s="1184"/>
      <c r="HX14" s="1184"/>
      <c r="HY14" s="1184"/>
      <c r="HZ14" s="1184"/>
      <c r="IA14" s="1184"/>
      <c r="IB14" s="1184"/>
      <c r="IC14" s="1184"/>
      <c r="ID14" s="1184"/>
      <c r="IE14" s="1184"/>
      <c r="IF14" s="1184"/>
      <c r="IG14" s="1184"/>
      <c r="IH14" s="1184"/>
      <c r="II14" s="1184"/>
      <c r="IJ14" s="1184"/>
      <c r="IK14" s="1184"/>
      <c r="IL14" s="1184"/>
      <c r="IM14" s="1184"/>
      <c r="IN14" s="1184"/>
      <c r="IO14" s="1184"/>
      <c r="IP14" s="1184"/>
      <c r="IQ14" s="1184"/>
      <c r="IR14" s="1184"/>
      <c r="IS14" s="1184"/>
      <c r="IT14" s="1184"/>
      <c r="IU14" s="1184"/>
      <c r="IV14" s="1184"/>
    </row>
    <row r="15" spans="1:256" ht="6.75" customHeight="1">
      <c r="A15" s="1180"/>
      <c r="B15" s="1184"/>
      <c r="C15" s="1184"/>
      <c r="D15" s="2051" t="s">
        <v>21</v>
      </c>
      <c r="E15" s="2052"/>
      <c r="F15" s="2053" t="s">
        <v>21</v>
      </c>
      <c r="G15" s="2052"/>
      <c r="H15" s="2053" t="s">
        <v>21</v>
      </c>
      <c r="I15" s="2052"/>
      <c r="J15" s="2054" t="s">
        <v>21</v>
      </c>
      <c r="K15" s="2052"/>
      <c r="L15" s="2055" t="s">
        <v>21</v>
      </c>
      <c r="M15" s="1192"/>
      <c r="N15" s="1184"/>
      <c r="O15" s="1191"/>
      <c r="P15" s="1191"/>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4"/>
      <c r="AL15" s="1184"/>
      <c r="AM15" s="1184"/>
      <c r="AN15" s="1184"/>
      <c r="AO15" s="1184"/>
      <c r="AP15" s="1184"/>
      <c r="AQ15" s="1184"/>
      <c r="AR15" s="1184"/>
      <c r="AS15" s="1184"/>
      <c r="AT15" s="1184"/>
      <c r="AU15" s="1184"/>
      <c r="AV15" s="1184"/>
      <c r="AW15" s="1184"/>
      <c r="AX15" s="1184"/>
      <c r="AY15" s="1184"/>
      <c r="AZ15" s="1184"/>
      <c r="BA15" s="1184"/>
      <c r="BB15" s="1184"/>
      <c r="BC15" s="1184"/>
      <c r="BD15" s="1184"/>
      <c r="BE15" s="1184"/>
      <c r="BF15" s="1184"/>
      <c r="BG15" s="1184"/>
      <c r="BH15" s="1184"/>
      <c r="BI15" s="1184"/>
      <c r="BJ15" s="1184"/>
      <c r="BK15" s="1184"/>
      <c r="BL15" s="1184"/>
      <c r="BM15" s="1184"/>
      <c r="BN15" s="1184"/>
      <c r="BO15" s="1184"/>
      <c r="BP15" s="1184"/>
      <c r="BQ15" s="1184"/>
      <c r="BR15" s="1184"/>
      <c r="BS15" s="1184"/>
      <c r="BT15" s="1184"/>
      <c r="BU15" s="1184"/>
      <c r="BV15" s="1184"/>
      <c r="BW15" s="1184"/>
      <c r="BX15" s="1184"/>
      <c r="BY15" s="1184"/>
      <c r="BZ15" s="1184"/>
      <c r="CA15" s="1184"/>
      <c r="CB15" s="1184"/>
      <c r="CC15" s="1184"/>
      <c r="CD15" s="1184"/>
      <c r="CE15" s="1184"/>
      <c r="CF15" s="1184"/>
      <c r="CG15" s="1184"/>
      <c r="CH15" s="1184"/>
      <c r="CI15" s="1184"/>
      <c r="CJ15" s="1184"/>
      <c r="CK15" s="1184"/>
      <c r="CL15" s="1184"/>
      <c r="CM15" s="1184"/>
      <c r="CN15" s="1184"/>
      <c r="CO15" s="1184"/>
      <c r="CP15" s="1184"/>
      <c r="CQ15" s="1184"/>
      <c r="CR15" s="1184"/>
      <c r="CS15" s="1184"/>
      <c r="CT15" s="1184"/>
      <c r="CU15" s="1184"/>
      <c r="CV15" s="1184"/>
      <c r="CW15" s="1184"/>
      <c r="CX15" s="1184"/>
      <c r="CY15" s="1184"/>
      <c r="CZ15" s="1184"/>
      <c r="DA15" s="1184"/>
      <c r="DB15" s="1184"/>
      <c r="DC15" s="1184"/>
      <c r="DD15" s="1184"/>
      <c r="DE15" s="1184"/>
      <c r="DF15" s="1184"/>
      <c r="DG15" s="1184"/>
      <c r="DH15" s="1184"/>
      <c r="DI15" s="1184"/>
      <c r="DJ15" s="1184"/>
      <c r="DK15" s="1184"/>
      <c r="DL15" s="1184"/>
      <c r="DM15" s="1184"/>
      <c r="DN15" s="1184"/>
      <c r="DO15" s="1184"/>
      <c r="DP15" s="1184"/>
      <c r="DQ15" s="1184"/>
      <c r="DR15" s="1184"/>
      <c r="DS15" s="1184"/>
      <c r="DT15" s="1184"/>
      <c r="DU15" s="1184"/>
      <c r="DV15" s="1184"/>
      <c r="DW15" s="1184"/>
      <c r="DX15" s="1184"/>
      <c r="DY15" s="1184"/>
      <c r="DZ15" s="1184"/>
      <c r="EA15" s="1184"/>
      <c r="EB15" s="1184"/>
      <c r="EC15" s="1184"/>
      <c r="ED15" s="1184"/>
      <c r="EE15" s="1184"/>
      <c r="EF15" s="1184"/>
      <c r="EG15" s="1184"/>
      <c r="EH15" s="1184"/>
      <c r="EI15" s="1184"/>
      <c r="EJ15" s="1184"/>
      <c r="EK15" s="1184"/>
      <c r="EL15" s="1184"/>
      <c r="EM15" s="1184"/>
      <c r="EN15" s="1184"/>
      <c r="EO15" s="1184"/>
      <c r="EP15" s="1184"/>
      <c r="EQ15" s="1184"/>
      <c r="ER15" s="1184"/>
      <c r="ES15" s="1184"/>
      <c r="ET15" s="1184"/>
      <c r="EU15" s="1184"/>
      <c r="EV15" s="1184"/>
      <c r="EW15" s="1184"/>
      <c r="EX15" s="1184"/>
      <c r="EY15" s="1184"/>
      <c r="EZ15" s="1184"/>
      <c r="FA15" s="1184"/>
      <c r="FB15" s="1184"/>
      <c r="FC15" s="1184"/>
      <c r="FD15" s="1184"/>
      <c r="FE15" s="1184"/>
      <c r="FF15" s="1184"/>
      <c r="FG15" s="1184"/>
      <c r="FH15" s="1184"/>
      <c r="FI15" s="1184"/>
      <c r="FJ15" s="1184"/>
      <c r="FK15" s="1184"/>
      <c r="FL15" s="1184"/>
      <c r="FM15" s="1184"/>
      <c r="FN15" s="1184"/>
      <c r="FO15" s="1184"/>
      <c r="FP15" s="1184"/>
      <c r="FQ15" s="1184"/>
      <c r="FR15" s="1184"/>
      <c r="FS15" s="1184"/>
      <c r="FT15" s="1184"/>
      <c r="FU15" s="1184"/>
      <c r="FV15" s="1184"/>
      <c r="FW15" s="1184"/>
      <c r="FX15" s="1184"/>
      <c r="FY15" s="1184"/>
      <c r="FZ15" s="1184"/>
      <c r="GA15" s="1184"/>
      <c r="GB15" s="1184"/>
      <c r="GC15" s="1184"/>
      <c r="GD15" s="1184"/>
      <c r="GE15" s="1184"/>
      <c r="GF15" s="1184"/>
      <c r="GG15" s="1184"/>
      <c r="GH15" s="1184"/>
      <c r="GI15" s="1184"/>
      <c r="GJ15" s="1184"/>
      <c r="GK15" s="1184"/>
      <c r="GL15" s="1184"/>
      <c r="GM15" s="1184"/>
      <c r="GN15" s="1184"/>
      <c r="GO15" s="1184"/>
      <c r="GP15" s="1184"/>
      <c r="GQ15" s="1184"/>
      <c r="GR15" s="1184"/>
      <c r="GS15" s="1184"/>
      <c r="GT15" s="1184"/>
      <c r="GU15" s="1184"/>
      <c r="GV15" s="1184"/>
      <c r="GW15" s="1184"/>
      <c r="GX15" s="1184"/>
      <c r="GY15" s="1184"/>
      <c r="GZ15" s="1184"/>
      <c r="HA15" s="1184"/>
      <c r="HB15" s="1184"/>
      <c r="HC15" s="1184"/>
      <c r="HD15" s="1184"/>
      <c r="HE15" s="1184"/>
      <c r="HF15" s="1184"/>
      <c r="HG15" s="1184"/>
      <c r="HH15" s="1184"/>
      <c r="HI15" s="1184"/>
      <c r="HJ15" s="1184"/>
      <c r="HK15" s="1184"/>
      <c r="HL15" s="1184"/>
      <c r="HM15" s="1184"/>
      <c r="HN15" s="1184"/>
      <c r="HO15" s="1184"/>
      <c r="HP15" s="1184"/>
      <c r="HQ15" s="1184"/>
      <c r="HR15" s="1184"/>
      <c r="HS15" s="1184"/>
      <c r="HT15" s="1184"/>
      <c r="HU15" s="1184"/>
      <c r="HV15" s="1184"/>
      <c r="HW15" s="1184"/>
      <c r="HX15" s="1184"/>
      <c r="HY15" s="1184"/>
      <c r="HZ15" s="1184"/>
      <c r="IA15" s="1184"/>
      <c r="IB15" s="1184"/>
      <c r="IC15" s="1184"/>
      <c r="ID15" s="1184"/>
      <c r="IE15" s="1184"/>
      <c r="IF15" s="1184"/>
      <c r="IG15" s="1184"/>
      <c r="IH15" s="1184"/>
      <c r="II15" s="1184"/>
      <c r="IJ15" s="1184"/>
      <c r="IK15" s="1184"/>
      <c r="IL15" s="1184"/>
      <c r="IM15" s="1184"/>
      <c r="IN15" s="1184"/>
      <c r="IO15" s="1184"/>
      <c r="IP15" s="1184"/>
      <c r="IQ15" s="1184"/>
      <c r="IR15" s="1184"/>
      <c r="IS15" s="1184"/>
      <c r="IT15" s="1184"/>
      <c r="IU15" s="1184"/>
      <c r="IV15" s="1184"/>
    </row>
    <row r="16" spans="1:256" ht="17.25" customHeight="1">
      <c r="A16" s="1180" t="s">
        <v>451</v>
      </c>
      <c r="B16" s="1184"/>
      <c r="C16" s="1184"/>
      <c r="D16" s="2056">
        <f>ROUND(SUM(D14),3)</f>
        <v>-3.8940000000000001</v>
      </c>
      <c r="E16" s="2057"/>
      <c r="F16" s="2056">
        <f>ROUND(SUM(F14),3)</f>
        <v>4.7560000000000002</v>
      </c>
      <c r="G16" s="2057"/>
      <c r="H16" s="2056">
        <f>ROUND(SUM(H14),3)</f>
        <v>5.282</v>
      </c>
      <c r="I16" s="2057"/>
      <c r="J16" s="3038">
        <f>ROUND(SUM(J14),3)</f>
        <v>0</v>
      </c>
      <c r="K16" s="2057"/>
      <c r="L16" s="2056">
        <f>ROUND(SUM(L14),3)</f>
        <v>-4.42</v>
      </c>
      <c r="M16" s="1193"/>
      <c r="N16" s="1184"/>
      <c r="O16" s="1191"/>
      <c r="P16" s="1191"/>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4"/>
      <c r="AL16" s="1184"/>
      <c r="AM16" s="1184"/>
      <c r="AN16" s="1184"/>
      <c r="AO16" s="1184"/>
      <c r="AP16" s="1184"/>
      <c r="AQ16" s="1184"/>
      <c r="AR16" s="1184"/>
      <c r="AS16" s="1184"/>
      <c r="AT16" s="1184"/>
      <c r="AU16" s="1184"/>
      <c r="AV16" s="1184"/>
      <c r="AW16" s="1184"/>
      <c r="AX16" s="1184"/>
      <c r="AY16" s="1184"/>
      <c r="AZ16" s="1184"/>
      <c r="BA16" s="1184"/>
      <c r="BB16" s="1184"/>
      <c r="BC16" s="1184"/>
      <c r="BD16" s="1184"/>
      <c r="BE16" s="1184"/>
      <c r="BF16" s="1184"/>
      <c r="BG16" s="1184"/>
      <c r="BH16" s="1184"/>
      <c r="BI16" s="1184"/>
      <c r="BJ16" s="1184"/>
      <c r="BK16" s="1184"/>
      <c r="BL16" s="1184"/>
      <c r="BM16" s="1184"/>
      <c r="BN16" s="1184"/>
      <c r="BO16" s="1184"/>
      <c r="BP16" s="1184"/>
      <c r="BQ16" s="1184"/>
      <c r="BR16" s="1184"/>
      <c r="BS16" s="1184"/>
      <c r="BT16" s="1184"/>
      <c r="BU16" s="1184"/>
      <c r="BV16" s="1184"/>
      <c r="BW16" s="1184"/>
      <c r="BX16" s="1184"/>
      <c r="BY16" s="1184"/>
      <c r="BZ16" s="1184"/>
      <c r="CA16" s="1184"/>
      <c r="CB16" s="1184"/>
      <c r="CC16" s="1184"/>
      <c r="CD16" s="1184"/>
      <c r="CE16" s="1184"/>
      <c r="CF16" s="1184"/>
      <c r="CG16" s="1184"/>
      <c r="CH16" s="1184"/>
      <c r="CI16" s="1184"/>
      <c r="CJ16" s="1184"/>
      <c r="CK16" s="1184"/>
      <c r="CL16" s="1184"/>
      <c r="CM16" s="1184"/>
      <c r="CN16" s="1184"/>
      <c r="CO16" s="1184"/>
      <c r="CP16" s="1184"/>
      <c r="CQ16" s="1184"/>
      <c r="CR16" s="1184"/>
      <c r="CS16" s="1184"/>
      <c r="CT16" s="1184"/>
      <c r="CU16" s="1184"/>
      <c r="CV16" s="1184"/>
      <c r="CW16" s="1184"/>
      <c r="CX16" s="1184"/>
      <c r="CY16" s="1184"/>
      <c r="CZ16" s="1184"/>
      <c r="DA16" s="1184"/>
      <c r="DB16" s="1184"/>
      <c r="DC16" s="1184"/>
      <c r="DD16" s="1184"/>
      <c r="DE16" s="1184"/>
      <c r="DF16" s="1184"/>
      <c r="DG16" s="1184"/>
      <c r="DH16" s="1184"/>
      <c r="DI16" s="1184"/>
      <c r="DJ16" s="1184"/>
      <c r="DK16" s="1184"/>
      <c r="DL16" s="1184"/>
      <c r="DM16" s="1184"/>
      <c r="DN16" s="1184"/>
      <c r="DO16" s="1184"/>
      <c r="DP16" s="1184"/>
      <c r="DQ16" s="1184"/>
      <c r="DR16" s="1184"/>
      <c r="DS16" s="1184"/>
      <c r="DT16" s="1184"/>
      <c r="DU16" s="1184"/>
      <c r="DV16" s="1184"/>
      <c r="DW16" s="1184"/>
      <c r="DX16" s="1184"/>
      <c r="DY16" s="1184"/>
      <c r="DZ16" s="1184"/>
      <c r="EA16" s="1184"/>
      <c r="EB16" s="1184"/>
      <c r="EC16" s="1184"/>
      <c r="ED16" s="1184"/>
      <c r="EE16" s="1184"/>
      <c r="EF16" s="1184"/>
      <c r="EG16" s="1184"/>
      <c r="EH16" s="1184"/>
      <c r="EI16" s="1184"/>
      <c r="EJ16" s="1184"/>
      <c r="EK16" s="1184"/>
      <c r="EL16" s="1184"/>
      <c r="EM16" s="1184"/>
      <c r="EN16" s="1184"/>
      <c r="EO16" s="1184"/>
      <c r="EP16" s="1184"/>
      <c r="EQ16" s="1184"/>
      <c r="ER16" s="1184"/>
      <c r="ES16" s="1184"/>
      <c r="ET16" s="1184"/>
      <c r="EU16" s="1184"/>
      <c r="EV16" s="1184"/>
      <c r="EW16" s="1184"/>
      <c r="EX16" s="1184"/>
      <c r="EY16" s="1184"/>
      <c r="EZ16" s="1184"/>
      <c r="FA16" s="1184"/>
      <c r="FB16" s="1184"/>
      <c r="FC16" s="1184"/>
      <c r="FD16" s="1184"/>
      <c r="FE16" s="1184"/>
      <c r="FF16" s="1184"/>
      <c r="FG16" s="1184"/>
      <c r="FH16" s="1184"/>
      <c r="FI16" s="1184"/>
      <c r="FJ16" s="1184"/>
      <c r="FK16" s="1184"/>
      <c r="FL16" s="1184"/>
      <c r="FM16" s="1184"/>
      <c r="FN16" s="1184"/>
      <c r="FO16" s="1184"/>
      <c r="FP16" s="1184"/>
      <c r="FQ16" s="1184"/>
      <c r="FR16" s="1184"/>
      <c r="FS16" s="1184"/>
      <c r="FT16" s="1184"/>
      <c r="FU16" s="1184"/>
      <c r="FV16" s="1184"/>
      <c r="FW16" s="1184"/>
      <c r="FX16" s="1184"/>
      <c r="FY16" s="1184"/>
      <c r="FZ16" s="1184"/>
      <c r="GA16" s="1184"/>
      <c r="GB16" s="1184"/>
      <c r="GC16" s="1184"/>
      <c r="GD16" s="1184"/>
      <c r="GE16" s="1184"/>
      <c r="GF16" s="1184"/>
      <c r="GG16" s="1184"/>
      <c r="GH16" s="1184"/>
      <c r="GI16" s="1184"/>
      <c r="GJ16" s="1184"/>
      <c r="GK16" s="1184"/>
      <c r="GL16" s="1184"/>
      <c r="GM16" s="1184"/>
      <c r="GN16" s="1184"/>
      <c r="GO16" s="1184"/>
      <c r="GP16" s="1184"/>
      <c r="GQ16" s="1184"/>
      <c r="GR16" s="1184"/>
      <c r="GS16" s="1184"/>
      <c r="GT16" s="1184"/>
      <c r="GU16" s="1184"/>
      <c r="GV16" s="1184"/>
      <c r="GW16" s="1184"/>
      <c r="GX16" s="1184"/>
      <c r="GY16" s="1184"/>
      <c r="GZ16" s="1184"/>
      <c r="HA16" s="1184"/>
      <c r="HB16" s="1184"/>
      <c r="HC16" s="1184"/>
      <c r="HD16" s="1184"/>
      <c r="HE16" s="1184"/>
      <c r="HF16" s="1184"/>
      <c r="HG16" s="1184"/>
      <c r="HH16" s="1184"/>
      <c r="HI16" s="1184"/>
      <c r="HJ16" s="1184"/>
      <c r="HK16" s="1184"/>
      <c r="HL16" s="1184"/>
      <c r="HM16" s="1184"/>
      <c r="HN16" s="1184"/>
      <c r="HO16" s="1184"/>
      <c r="HP16" s="1184"/>
      <c r="HQ16" s="1184"/>
      <c r="HR16" s="1184"/>
      <c r="HS16" s="1184"/>
      <c r="HT16" s="1184"/>
      <c r="HU16" s="1184"/>
      <c r="HV16" s="1184"/>
      <c r="HW16" s="1184"/>
      <c r="HX16" s="1184"/>
      <c r="HY16" s="1184"/>
      <c r="HZ16" s="1184"/>
      <c r="IA16" s="1184"/>
      <c r="IB16" s="1184"/>
      <c r="IC16" s="1184"/>
      <c r="ID16" s="1184"/>
      <c r="IE16" s="1184"/>
      <c r="IF16" s="1184"/>
      <c r="IG16" s="1184"/>
      <c r="IH16" s="1184"/>
      <c r="II16" s="1184"/>
      <c r="IJ16" s="1184"/>
      <c r="IK16" s="1184"/>
      <c r="IL16" s="1184"/>
      <c r="IM16" s="1184"/>
      <c r="IN16" s="1184"/>
      <c r="IO16" s="1184"/>
      <c r="IP16" s="1184"/>
      <c r="IQ16" s="1184"/>
      <c r="IR16" s="1184"/>
      <c r="IS16" s="1184"/>
      <c r="IT16" s="1184"/>
      <c r="IU16" s="1184"/>
      <c r="IV16" s="1184"/>
    </row>
    <row r="17" spans="1:256" ht="12" customHeight="1">
      <c r="A17" s="1180"/>
      <c r="B17" s="1184"/>
      <c r="C17" s="1184"/>
      <c r="D17" s="2058"/>
      <c r="E17" s="1151"/>
      <c r="F17" s="2058"/>
      <c r="G17" s="1151"/>
      <c r="H17" s="2058"/>
      <c r="I17" s="1151"/>
      <c r="J17" s="1155"/>
      <c r="K17" s="1151"/>
      <c r="L17" s="2058"/>
      <c r="M17" s="1192"/>
      <c r="N17" s="1184"/>
      <c r="O17" s="1191"/>
      <c r="P17" s="1191"/>
      <c r="Q17" s="1184"/>
      <c r="R17" s="1184"/>
      <c r="S17" s="1184"/>
      <c r="T17" s="1184"/>
      <c r="U17" s="1184"/>
      <c r="V17" s="1184"/>
      <c r="W17" s="1184"/>
      <c r="X17" s="1184"/>
      <c r="Y17" s="1184"/>
      <c r="Z17" s="1184"/>
      <c r="AA17" s="1184"/>
      <c r="AB17" s="1184"/>
      <c r="AC17" s="1184"/>
      <c r="AD17" s="1184"/>
      <c r="AE17" s="1184"/>
      <c r="AF17" s="1184"/>
      <c r="AG17" s="1184"/>
      <c r="AH17" s="1184"/>
      <c r="AI17" s="1184"/>
      <c r="AJ17" s="1184"/>
      <c r="AK17" s="1184"/>
      <c r="AL17" s="1184"/>
      <c r="AM17" s="1184"/>
      <c r="AN17" s="1184"/>
      <c r="AO17" s="1184"/>
      <c r="AP17" s="1184"/>
      <c r="AQ17" s="1184"/>
      <c r="AR17" s="1184"/>
      <c r="AS17" s="1184"/>
      <c r="AT17" s="1184"/>
      <c r="AU17" s="1184"/>
      <c r="AV17" s="1184"/>
      <c r="AW17" s="1184"/>
      <c r="AX17" s="1184"/>
      <c r="AY17" s="1184"/>
      <c r="AZ17" s="1184"/>
      <c r="BA17" s="1184"/>
      <c r="BB17" s="1184"/>
      <c r="BC17" s="1184"/>
      <c r="BD17" s="1184"/>
      <c r="BE17" s="1184"/>
      <c r="BF17" s="1184"/>
      <c r="BG17" s="1184"/>
      <c r="BH17" s="1184"/>
      <c r="BI17" s="1184"/>
      <c r="BJ17" s="1184"/>
      <c r="BK17" s="1184"/>
      <c r="BL17" s="1184"/>
      <c r="BM17" s="1184"/>
      <c r="BN17" s="1184"/>
      <c r="BO17" s="1184"/>
      <c r="BP17" s="1184"/>
      <c r="BQ17" s="1184"/>
      <c r="BR17" s="1184"/>
      <c r="BS17" s="1184"/>
      <c r="BT17" s="1184"/>
      <c r="BU17" s="1184"/>
      <c r="BV17" s="1184"/>
      <c r="BW17" s="1184"/>
      <c r="BX17" s="1184"/>
      <c r="BY17" s="1184"/>
      <c r="BZ17" s="1184"/>
      <c r="CA17" s="1184"/>
      <c r="CB17" s="1184"/>
      <c r="CC17" s="1184"/>
      <c r="CD17" s="1184"/>
      <c r="CE17" s="1184"/>
      <c r="CF17" s="1184"/>
      <c r="CG17" s="1184"/>
      <c r="CH17" s="1184"/>
      <c r="CI17" s="1184"/>
      <c r="CJ17" s="1184"/>
      <c r="CK17" s="1184"/>
      <c r="CL17" s="1184"/>
      <c r="CM17" s="1184"/>
      <c r="CN17" s="1184"/>
      <c r="CO17" s="1184"/>
      <c r="CP17" s="1184"/>
      <c r="CQ17" s="1184"/>
      <c r="CR17" s="1184"/>
      <c r="CS17" s="1184"/>
      <c r="CT17" s="1184"/>
      <c r="CU17" s="1184"/>
      <c r="CV17" s="1184"/>
      <c r="CW17" s="1184"/>
      <c r="CX17" s="1184"/>
      <c r="CY17" s="1184"/>
      <c r="CZ17" s="1184"/>
      <c r="DA17" s="1184"/>
      <c r="DB17" s="1184"/>
      <c r="DC17" s="1184"/>
      <c r="DD17" s="1184"/>
      <c r="DE17" s="1184"/>
      <c r="DF17" s="1184"/>
      <c r="DG17" s="1184"/>
      <c r="DH17" s="1184"/>
      <c r="DI17" s="1184"/>
      <c r="DJ17" s="1184"/>
      <c r="DK17" s="1184"/>
      <c r="DL17" s="1184"/>
      <c r="DM17" s="1184"/>
      <c r="DN17" s="1184"/>
      <c r="DO17" s="1184"/>
      <c r="DP17" s="1184"/>
      <c r="DQ17" s="1184"/>
      <c r="DR17" s="1184"/>
      <c r="DS17" s="1184"/>
      <c r="DT17" s="1184"/>
      <c r="DU17" s="1184"/>
      <c r="DV17" s="1184"/>
      <c r="DW17" s="1184"/>
      <c r="DX17" s="1184"/>
      <c r="DY17" s="1184"/>
      <c r="DZ17" s="1184"/>
      <c r="EA17" s="1184"/>
      <c r="EB17" s="1184"/>
      <c r="EC17" s="1184"/>
      <c r="ED17" s="1184"/>
      <c r="EE17" s="1184"/>
      <c r="EF17" s="1184"/>
      <c r="EG17" s="1184"/>
      <c r="EH17" s="1184"/>
      <c r="EI17" s="1184"/>
      <c r="EJ17" s="1184"/>
      <c r="EK17" s="1184"/>
      <c r="EL17" s="1184"/>
      <c r="EM17" s="1184"/>
      <c r="EN17" s="1184"/>
      <c r="EO17" s="1184"/>
      <c r="EP17" s="1184"/>
      <c r="EQ17" s="1184"/>
      <c r="ER17" s="1184"/>
      <c r="ES17" s="1184"/>
      <c r="ET17" s="1184"/>
      <c r="EU17" s="1184"/>
      <c r="EV17" s="1184"/>
      <c r="EW17" s="1184"/>
      <c r="EX17" s="1184"/>
      <c r="EY17" s="1184"/>
      <c r="EZ17" s="1184"/>
      <c r="FA17" s="1184"/>
      <c r="FB17" s="1184"/>
      <c r="FC17" s="1184"/>
      <c r="FD17" s="1184"/>
      <c r="FE17" s="1184"/>
      <c r="FF17" s="1184"/>
      <c r="FG17" s="1184"/>
      <c r="FH17" s="1184"/>
      <c r="FI17" s="1184"/>
      <c r="FJ17" s="1184"/>
      <c r="FK17" s="1184"/>
      <c r="FL17" s="1184"/>
      <c r="FM17" s="1184"/>
      <c r="FN17" s="1184"/>
      <c r="FO17" s="1184"/>
      <c r="FP17" s="1184"/>
      <c r="FQ17" s="1184"/>
      <c r="FR17" s="1184"/>
      <c r="FS17" s="1184"/>
      <c r="FT17" s="1184"/>
      <c r="FU17" s="1184"/>
      <c r="FV17" s="1184"/>
      <c r="FW17" s="1184"/>
      <c r="FX17" s="1184"/>
      <c r="FY17" s="1184"/>
      <c r="FZ17" s="1184"/>
      <c r="GA17" s="1184"/>
      <c r="GB17" s="1184"/>
      <c r="GC17" s="1184"/>
      <c r="GD17" s="1184"/>
      <c r="GE17" s="1184"/>
      <c r="GF17" s="1184"/>
      <c r="GG17" s="1184"/>
      <c r="GH17" s="1184"/>
      <c r="GI17" s="1184"/>
      <c r="GJ17" s="1184"/>
      <c r="GK17" s="1184"/>
      <c r="GL17" s="1184"/>
      <c r="GM17" s="1184"/>
      <c r="GN17" s="1184"/>
      <c r="GO17" s="1184"/>
      <c r="GP17" s="1184"/>
      <c r="GQ17" s="1184"/>
      <c r="GR17" s="1184"/>
      <c r="GS17" s="1184"/>
      <c r="GT17" s="1184"/>
      <c r="GU17" s="1184"/>
      <c r="GV17" s="1184"/>
      <c r="GW17" s="1184"/>
      <c r="GX17" s="1184"/>
      <c r="GY17" s="1184"/>
      <c r="GZ17" s="1184"/>
      <c r="HA17" s="1184"/>
      <c r="HB17" s="1184"/>
      <c r="HC17" s="1184"/>
      <c r="HD17" s="1184"/>
      <c r="HE17" s="1184"/>
      <c r="HF17" s="1184"/>
      <c r="HG17" s="1184"/>
      <c r="HH17" s="1184"/>
      <c r="HI17" s="1184"/>
      <c r="HJ17" s="1184"/>
      <c r="HK17" s="1184"/>
      <c r="HL17" s="1184"/>
      <c r="HM17" s="1184"/>
      <c r="HN17" s="1184"/>
      <c r="HO17" s="1184"/>
      <c r="HP17" s="1184"/>
      <c r="HQ17" s="1184"/>
      <c r="HR17" s="1184"/>
      <c r="HS17" s="1184"/>
      <c r="HT17" s="1184"/>
      <c r="HU17" s="1184"/>
      <c r="HV17" s="1184"/>
      <c r="HW17" s="1184"/>
      <c r="HX17" s="1184"/>
      <c r="HY17" s="1184"/>
      <c r="HZ17" s="1184"/>
      <c r="IA17" s="1184"/>
      <c r="IB17" s="1184"/>
      <c r="IC17" s="1184"/>
      <c r="ID17" s="1184"/>
      <c r="IE17" s="1184"/>
      <c r="IF17" s="1184"/>
      <c r="IG17" s="1184"/>
      <c r="IH17" s="1184"/>
      <c r="II17" s="1184"/>
      <c r="IJ17" s="1184"/>
      <c r="IK17" s="1184"/>
      <c r="IL17" s="1184"/>
      <c r="IM17" s="1184"/>
      <c r="IN17" s="1184"/>
      <c r="IO17" s="1184"/>
      <c r="IP17" s="1184"/>
      <c r="IQ17" s="1184"/>
      <c r="IR17" s="1184"/>
      <c r="IS17" s="1184"/>
      <c r="IT17" s="1184"/>
      <c r="IU17" s="1184"/>
      <c r="IV17" s="1184"/>
    </row>
    <row r="18" spans="1:256" ht="18" customHeight="1">
      <c r="A18" s="1194" t="s">
        <v>293</v>
      </c>
      <c r="B18" s="1180"/>
      <c r="C18" s="1180"/>
      <c r="D18" s="2059"/>
      <c r="E18" s="2059"/>
      <c r="F18" s="2059"/>
      <c r="G18" s="2059"/>
      <c r="H18" s="2059"/>
      <c r="I18" s="2059"/>
      <c r="J18" s="2059"/>
      <c r="K18" s="2059"/>
      <c r="L18" s="2059"/>
      <c r="M18" s="1182"/>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c r="AJ18" s="1184"/>
      <c r="AK18" s="1184"/>
      <c r="AL18" s="1184"/>
      <c r="AM18" s="1184"/>
      <c r="AN18" s="1184"/>
      <c r="AO18" s="1184"/>
      <c r="AP18" s="1184"/>
      <c r="AQ18" s="1184"/>
      <c r="AR18" s="1184"/>
      <c r="AS18" s="1184"/>
      <c r="AT18" s="1184"/>
      <c r="AU18" s="1184"/>
      <c r="AV18" s="1184"/>
      <c r="AW18" s="1184"/>
      <c r="AX18" s="1184"/>
      <c r="AY18" s="1184"/>
      <c r="AZ18" s="1184"/>
      <c r="BA18" s="1184"/>
      <c r="BB18" s="1184"/>
      <c r="BC18" s="1184"/>
      <c r="BD18" s="1184"/>
      <c r="BE18" s="1184"/>
      <c r="BF18" s="1184"/>
      <c r="BG18" s="1184"/>
      <c r="BH18" s="1184"/>
      <c r="BI18" s="1184"/>
      <c r="BJ18" s="1184"/>
      <c r="BK18" s="1184"/>
      <c r="BL18" s="1184"/>
      <c r="BM18" s="1184"/>
      <c r="BN18" s="1184"/>
      <c r="BO18" s="1184"/>
      <c r="BP18" s="1184"/>
      <c r="BQ18" s="1184"/>
      <c r="BR18" s="1184"/>
      <c r="BS18" s="1184"/>
      <c r="BT18" s="1184"/>
      <c r="BU18" s="1184"/>
      <c r="BV18" s="1184"/>
      <c r="BW18" s="1184"/>
      <c r="BX18" s="1184"/>
      <c r="BY18" s="1184"/>
      <c r="BZ18" s="1184"/>
      <c r="CA18" s="1184"/>
      <c r="CB18" s="1184"/>
      <c r="CC18" s="1184"/>
      <c r="CD18" s="1184"/>
      <c r="CE18" s="1184"/>
      <c r="CF18" s="1184"/>
      <c r="CG18" s="1184"/>
      <c r="CH18" s="1184"/>
      <c r="CI18" s="1184"/>
      <c r="CJ18" s="1184"/>
      <c r="CK18" s="1184"/>
      <c r="CL18" s="1184"/>
      <c r="CM18" s="1184"/>
      <c r="CN18" s="1184"/>
      <c r="CO18" s="1184"/>
      <c r="CP18" s="1184"/>
      <c r="CQ18" s="1184"/>
      <c r="CR18" s="1184"/>
      <c r="CS18" s="1184"/>
      <c r="CT18" s="1184"/>
      <c r="CU18" s="1184"/>
      <c r="CV18" s="1184"/>
      <c r="CW18" s="1184"/>
      <c r="CX18" s="1184"/>
      <c r="CY18" s="1184"/>
      <c r="CZ18" s="1184"/>
      <c r="DA18" s="1184"/>
      <c r="DB18" s="1184"/>
      <c r="DC18" s="1184"/>
      <c r="DD18" s="1184"/>
      <c r="DE18" s="1184"/>
      <c r="DF18" s="1184"/>
      <c r="DG18" s="1184"/>
      <c r="DH18" s="1184"/>
      <c r="DI18" s="1184"/>
      <c r="DJ18" s="1184"/>
      <c r="DK18" s="1184"/>
      <c r="DL18" s="1184"/>
      <c r="DM18" s="1184"/>
      <c r="DN18" s="1184"/>
      <c r="DO18" s="1184"/>
      <c r="DP18" s="1184"/>
      <c r="DQ18" s="1184"/>
      <c r="DR18" s="1184"/>
      <c r="DS18" s="1184"/>
      <c r="DT18" s="1184"/>
      <c r="DU18" s="1184"/>
      <c r="DV18" s="1184"/>
      <c r="DW18" s="1184"/>
      <c r="DX18" s="1184"/>
      <c r="DY18" s="1184"/>
      <c r="DZ18" s="1184"/>
      <c r="EA18" s="1184"/>
      <c r="EB18" s="1184"/>
      <c r="EC18" s="1184"/>
      <c r="ED18" s="1184"/>
      <c r="EE18" s="1184"/>
      <c r="EF18" s="1184"/>
      <c r="EG18" s="1184"/>
      <c r="EH18" s="1184"/>
      <c r="EI18" s="1184"/>
      <c r="EJ18" s="1184"/>
      <c r="EK18" s="1184"/>
      <c r="EL18" s="1184"/>
      <c r="EM18" s="1184"/>
      <c r="EN18" s="1184"/>
      <c r="EO18" s="1184"/>
      <c r="EP18" s="1184"/>
      <c r="EQ18" s="1184"/>
      <c r="ER18" s="1184"/>
      <c r="ES18" s="1184"/>
      <c r="ET18" s="1184"/>
      <c r="EU18" s="1184"/>
      <c r="EV18" s="1184"/>
      <c r="EW18" s="1184"/>
      <c r="EX18" s="1184"/>
      <c r="EY18" s="1184"/>
      <c r="EZ18" s="1184"/>
      <c r="FA18" s="1184"/>
      <c r="FB18" s="1184"/>
      <c r="FC18" s="1184"/>
      <c r="FD18" s="1184"/>
      <c r="FE18" s="1184"/>
      <c r="FF18" s="1184"/>
      <c r="FG18" s="1184"/>
      <c r="FH18" s="1184"/>
      <c r="FI18" s="1184"/>
      <c r="FJ18" s="1184"/>
      <c r="FK18" s="1184"/>
      <c r="FL18" s="1184"/>
      <c r="FM18" s="1184"/>
      <c r="FN18" s="1184"/>
      <c r="FO18" s="1184"/>
      <c r="FP18" s="1184"/>
      <c r="FQ18" s="1184"/>
      <c r="FR18" s="1184"/>
      <c r="FS18" s="1184"/>
      <c r="FT18" s="1184"/>
      <c r="FU18" s="1184"/>
      <c r="FV18" s="1184"/>
      <c r="FW18" s="1184"/>
      <c r="FX18" s="1184"/>
      <c r="FY18" s="1184"/>
      <c r="FZ18" s="1184"/>
      <c r="GA18" s="1184"/>
      <c r="GB18" s="1184"/>
      <c r="GC18" s="1184"/>
      <c r="GD18" s="1184"/>
      <c r="GE18" s="1184"/>
      <c r="GF18" s="1184"/>
      <c r="GG18" s="1184"/>
      <c r="GH18" s="1184"/>
      <c r="GI18" s="1184"/>
      <c r="GJ18" s="1184"/>
      <c r="GK18" s="1184"/>
      <c r="GL18" s="1184"/>
      <c r="GM18" s="1184"/>
      <c r="GN18" s="1184"/>
      <c r="GO18" s="1184"/>
      <c r="GP18" s="1184"/>
      <c r="GQ18" s="1184"/>
      <c r="GR18" s="1184"/>
      <c r="GS18" s="1184"/>
      <c r="GT18" s="1184"/>
      <c r="GU18" s="1184"/>
      <c r="GV18" s="1184"/>
      <c r="GW18" s="1184"/>
      <c r="GX18" s="1184"/>
      <c r="GY18" s="1184"/>
      <c r="GZ18" s="1184"/>
      <c r="HA18" s="1184"/>
      <c r="HB18" s="1184"/>
      <c r="HC18" s="1184"/>
      <c r="HD18" s="1184"/>
      <c r="HE18" s="1184"/>
      <c r="HF18" s="1184"/>
      <c r="HG18" s="1184"/>
      <c r="HH18" s="1184"/>
      <c r="HI18" s="1184"/>
      <c r="HJ18" s="1184"/>
      <c r="HK18" s="1184"/>
      <c r="HL18" s="1184"/>
      <c r="HM18" s="1184"/>
      <c r="HN18" s="1184"/>
      <c r="HO18" s="1184"/>
      <c r="HP18" s="1184"/>
      <c r="HQ18" s="1184"/>
      <c r="HR18" s="1184"/>
      <c r="HS18" s="1184"/>
      <c r="HT18" s="1184"/>
      <c r="HU18" s="1184"/>
      <c r="HV18" s="1184"/>
      <c r="HW18" s="1184"/>
      <c r="HX18" s="1184"/>
      <c r="HY18" s="1184"/>
      <c r="HZ18" s="1184"/>
      <c r="IA18" s="1184"/>
      <c r="IB18" s="1184"/>
      <c r="IC18" s="1184"/>
      <c r="ID18" s="1184"/>
      <c r="IE18" s="1184"/>
      <c r="IF18" s="1184"/>
      <c r="IG18" s="1184"/>
      <c r="IH18" s="1184"/>
      <c r="II18" s="1184"/>
      <c r="IJ18" s="1184"/>
      <c r="IK18" s="1184"/>
      <c r="IL18" s="1184"/>
      <c r="IM18" s="1184"/>
      <c r="IN18" s="1184"/>
      <c r="IO18" s="1184"/>
      <c r="IP18" s="1184"/>
      <c r="IQ18" s="1184"/>
      <c r="IR18" s="1184"/>
      <c r="IS18" s="1184"/>
      <c r="IT18" s="1184"/>
      <c r="IU18" s="1184"/>
      <c r="IV18" s="1184"/>
    </row>
    <row r="19" spans="1:256" ht="7.5" customHeight="1">
      <c r="A19" s="1180"/>
      <c r="B19" s="1180"/>
      <c r="C19" s="1180"/>
      <c r="D19" s="2059"/>
      <c r="E19" s="2059"/>
      <c r="F19" s="2059"/>
      <c r="G19" s="2059"/>
      <c r="H19" s="2059"/>
      <c r="I19" s="2059"/>
      <c r="J19" s="2059"/>
      <c r="K19" s="2059"/>
      <c r="L19" s="1151"/>
      <c r="M19" s="1182"/>
      <c r="N19" s="1184"/>
      <c r="O19" s="1184"/>
      <c r="P19" s="1184"/>
      <c r="Q19" s="1184"/>
      <c r="R19" s="1184"/>
      <c r="S19" s="1184"/>
      <c r="T19" s="1184"/>
      <c r="U19" s="1184"/>
      <c r="V19" s="1184"/>
      <c r="W19" s="1184"/>
      <c r="X19" s="1184"/>
      <c r="Y19" s="1184"/>
      <c r="Z19" s="1184"/>
      <c r="AA19" s="1184"/>
      <c r="AB19" s="1184"/>
      <c r="AC19" s="1184"/>
      <c r="AD19" s="1184"/>
      <c r="AE19" s="1184"/>
      <c r="AF19" s="1184"/>
      <c r="AG19" s="1184"/>
      <c r="AH19" s="1184"/>
      <c r="AI19" s="1184"/>
      <c r="AJ19" s="1184"/>
      <c r="AK19" s="1184"/>
      <c r="AL19" s="1184"/>
      <c r="AM19" s="1184"/>
      <c r="AN19" s="1184"/>
      <c r="AO19" s="1184"/>
      <c r="AP19" s="1184"/>
      <c r="AQ19" s="1184"/>
      <c r="AR19" s="1184"/>
      <c r="AS19" s="1184"/>
      <c r="AT19" s="1184"/>
      <c r="AU19" s="1184"/>
      <c r="AV19" s="1184"/>
      <c r="AW19" s="1184"/>
      <c r="AX19" s="1184"/>
      <c r="AY19" s="1184"/>
      <c r="AZ19" s="1184"/>
      <c r="BA19" s="1184"/>
      <c r="BB19" s="1184"/>
      <c r="BC19" s="1184"/>
      <c r="BD19" s="1184"/>
      <c r="BE19" s="1184"/>
      <c r="BF19" s="1184"/>
      <c r="BG19" s="1184"/>
      <c r="BH19" s="1184"/>
      <c r="BI19" s="1184"/>
      <c r="BJ19" s="1184"/>
      <c r="BK19" s="1184"/>
      <c r="BL19" s="1184"/>
      <c r="BM19" s="1184"/>
      <c r="BN19" s="1184"/>
      <c r="BO19" s="1184"/>
      <c r="BP19" s="1184"/>
      <c r="BQ19" s="1184"/>
      <c r="BR19" s="1184"/>
      <c r="BS19" s="1184"/>
      <c r="BT19" s="1184"/>
      <c r="BU19" s="1184"/>
      <c r="BV19" s="1184"/>
      <c r="BW19" s="1184"/>
      <c r="BX19" s="1184"/>
      <c r="BY19" s="1184"/>
      <c r="BZ19" s="1184"/>
      <c r="CA19" s="1184"/>
      <c r="CB19" s="1184"/>
      <c r="CC19" s="1184"/>
      <c r="CD19" s="1184"/>
      <c r="CE19" s="1184"/>
      <c r="CF19" s="1184"/>
      <c r="CG19" s="1184"/>
      <c r="CH19" s="1184"/>
      <c r="CI19" s="1184"/>
      <c r="CJ19" s="1184"/>
      <c r="CK19" s="1184"/>
      <c r="CL19" s="1184"/>
      <c r="CM19" s="1184"/>
      <c r="CN19" s="1184"/>
      <c r="CO19" s="1184"/>
      <c r="CP19" s="1184"/>
      <c r="CQ19" s="1184"/>
      <c r="CR19" s="1184"/>
      <c r="CS19" s="1184"/>
      <c r="CT19" s="1184"/>
      <c r="CU19" s="1184"/>
      <c r="CV19" s="1184"/>
      <c r="CW19" s="1184"/>
      <c r="CX19" s="1184"/>
      <c r="CY19" s="1184"/>
      <c r="CZ19" s="1184"/>
      <c r="DA19" s="1184"/>
      <c r="DB19" s="1184"/>
      <c r="DC19" s="1184"/>
      <c r="DD19" s="1184"/>
      <c r="DE19" s="1184"/>
      <c r="DF19" s="1184"/>
      <c r="DG19" s="1184"/>
      <c r="DH19" s="1184"/>
      <c r="DI19" s="1184"/>
      <c r="DJ19" s="1184"/>
      <c r="DK19" s="1184"/>
      <c r="DL19" s="1184"/>
      <c r="DM19" s="1184"/>
      <c r="DN19" s="1184"/>
      <c r="DO19" s="1184"/>
      <c r="DP19" s="1184"/>
      <c r="DQ19" s="1184"/>
      <c r="DR19" s="1184"/>
      <c r="DS19" s="1184"/>
      <c r="DT19" s="1184"/>
      <c r="DU19" s="1184"/>
      <c r="DV19" s="1184"/>
      <c r="DW19" s="1184"/>
      <c r="DX19" s="1184"/>
      <c r="DY19" s="1184"/>
      <c r="DZ19" s="1184"/>
      <c r="EA19" s="1184"/>
      <c r="EB19" s="1184"/>
      <c r="EC19" s="1184"/>
      <c r="ED19" s="1184"/>
      <c r="EE19" s="1184"/>
      <c r="EF19" s="1184"/>
      <c r="EG19" s="1184"/>
      <c r="EH19" s="1184"/>
      <c r="EI19" s="1184"/>
      <c r="EJ19" s="1184"/>
      <c r="EK19" s="1184"/>
      <c r="EL19" s="1184"/>
      <c r="EM19" s="1184"/>
      <c r="EN19" s="1184"/>
      <c r="EO19" s="1184"/>
      <c r="EP19" s="1184"/>
      <c r="EQ19" s="1184"/>
      <c r="ER19" s="1184"/>
      <c r="ES19" s="1184"/>
      <c r="ET19" s="1184"/>
      <c r="EU19" s="1184"/>
      <c r="EV19" s="1184"/>
      <c r="EW19" s="1184"/>
      <c r="EX19" s="1184"/>
      <c r="EY19" s="1184"/>
      <c r="EZ19" s="1184"/>
      <c r="FA19" s="1184"/>
      <c r="FB19" s="1184"/>
      <c r="FC19" s="1184"/>
      <c r="FD19" s="1184"/>
      <c r="FE19" s="1184"/>
      <c r="FF19" s="1184"/>
      <c r="FG19" s="1184"/>
      <c r="FH19" s="1184"/>
      <c r="FI19" s="1184"/>
      <c r="FJ19" s="1184"/>
      <c r="FK19" s="1184"/>
      <c r="FL19" s="1184"/>
      <c r="FM19" s="1184"/>
      <c r="FN19" s="1184"/>
      <c r="FO19" s="1184"/>
      <c r="FP19" s="1184"/>
      <c r="FQ19" s="1184"/>
      <c r="FR19" s="1184"/>
      <c r="FS19" s="1184"/>
      <c r="FT19" s="1184"/>
      <c r="FU19" s="1184"/>
      <c r="FV19" s="1184"/>
      <c r="FW19" s="1184"/>
      <c r="FX19" s="1184"/>
      <c r="FY19" s="1184"/>
      <c r="FZ19" s="1184"/>
      <c r="GA19" s="1184"/>
      <c r="GB19" s="1184"/>
      <c r="GC19" s="1184"/>
      <c r="GD19" s="1184"/>
      <c r="GE19" s="1184"/>
      <c r="GF19" s="1184"/>
      <c r="GG19" s="1184"/>
      <c r="GH19" s="1184"/>
      <c r="GI19" s="1184"/>
      <c r="GJ19" s="1184"/>
      <c r="GK19" s="1184"/>
      <c r="GL19" s="1184"/>
      <c r="GM19" s="1184"/>
      <c r="GN19" s="1184"/>
      <c r="GO19" s="1184"/>
      <c r="GP19" s="1184"/>
      <c r="GQ19" s="1184"/>
      <c r="GR19" s="1184"/>
      <c r="GS19" s="1184"/>
      <c r="GT19" s="1184"/>
      <c r="GU19" s="1184"/>
      <c r="GV19" s="1184"/>
      <c r="GW19" s="1184"/>
      <c r="GX19" s="1184"/>
      <c r="GY19" s="1184"/>
      <c r="GZ19" s="1184"/>
      <c r="HA19" s="1184"/>
      <c r="HB19" s="1184"/>
      <c r="HC19" s="1184"/>
      <c r="HD19" s="1184"/>
      <c r="HE19" s="1184"/>
      <c r="HF19" s="1184"/>
      <c r="HG19" s="1184"/>
      <c r="HH19" s="1184"/>
      <c r="HI19" s="1184"/>
      <c r="HJ19" s="1184"/>
      <c r="HK19" s="1184"/>
      <c r="HL19" s="1184"/>
      <c r="HM19" s="1184"/>
      <c r="HN19" s="1184"/>
      <c r="HO19" s="1184"/>
      <c r="HP19" s="1184"/>
      <c r="HQ19" s="1184"/>
      <c r="HR19" s="1184"/>
      <c r="HS19" s="1184"/>
      <c r="HT19" s="1184"/>
      <c r="HU19" s="1184"/>
      <c r="HV19" s="1184"/>
      <c r="HW19" s="1184"/>
      <c r="HX19" s="1184"/>
      <c r="HY19" s="1184"/>
      <c r="HZ19" s="1184"/>
      <c r="IA19" s="1184"/>
      <c r="IB19" s="1184"/>
      <c r="IC19" s="1184"/>
      <c r="ID19" s="1184"/>
      <c r="IE19" s="1184"/>
      <c r="IF19" s="1184"/>
      <c r="IG19" s="1184"/>
      <c r="IH19" s="1184"/>
      <c r="II19" s="1184"/>
      <c r="IJ19" s="1184"/>
      <c r="IK19" s="1184"/>
      <c r="IL19" s="1184"/>
      <c r="IM19" s="1184"/>
      <c r="IN19" s="1184"/>
      <c r="IO19" s="1184"/>
      <c r="IP19" s="1184"/>
      <c r="IQ19" s="1184"/>
      <c r="IR19" s="1184"/>
      <c r="IS19" s="1184"/>
      <c r="IT19" s="1184"/>
      <c r="IU19" s="1184"/>
      <c r="IV19" s="1184"/>
    </row>
    <row r="20" spans="1:256" ht="16.5" customHeight="1">
      <c r="A20" s="2060" t="s">
        <v>452</v>
      </c>
      <c r="B20" s="1180"/>
      <c r="C20" s="1203"/>
      <c r="D20" s="1151">
        <v>2.077</v>
      </c>
      <c r="E20" s="1150"/>
      <c r="F20" s="2006">
        <v>0.01</v>
      </c>
      <c r="G20" s="1150"/>
      <c r="H20" s="1153">
        <v>0.01</v>
      </c>
      <c r="I20" s="1150"/>
      <c r="J20" s="2061">
        <v>0</v>
      </c>
      <c r="K20" s="1150"/>
      <c r="L20" s="1151">
        <f>ROUND(D20+F20-H20+J20,3)</f>
        <v>2.077</v>
      </c>
      <c r="M20" s="1182"/>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4"/>
      <c r="AJ20" s="1184"/>
      <c r="AK20" s="1184"/>
      <c r="AL20" s="1184"/>
      <c r="AM20" s="1184"/>
      <c r="AN20" s="1184"/>
      <c r="AO20" s="1184"/>
      <c r="AP20" s="1184"/>
      <c r="AQ20" s="1184"/>
      <c r="AR20" s="1184"/>
      <c r="AS20" s="1184"/>
      <c r="AT20" s="1184"/>
      <c r="AU20" s="1184"/>
      <c r="AV20" s="1184"/>
      <c r="AW20" s="1184"/>
      <c r="AX20" s="1184"/>
      <c r="AY20" s="1184"/>
      <c r="AZ20" s="1184"/>
      <c r="BA20" s="1184"/>
      <c r="BB20" s="1184"/>
      <c r="BC20" s="1184"/>
      <c r="BD20" s="1184"/>
      <c r="BE20" s="1184"/>
      <c r="BF20" s="1184"/>
      <c r="BG20" s="1184"/>
      <c r="BH20" s="1184"/>
      <c r="BI20" s="1184"/>
      <c r="BJ20" s="1184"/>
      <c r="BK20" s="1184"/>
      <c r="BL20" s="1184"/>
      <c r="BM20" s="1184"/>
      <c r="BN20" s="1184"/>
      <c r="BO20" s="1184"/>
      <c r="BP20" s="1184"/>
      <c r="BQ20" s="1184"/>
      <c r="BR20" s="1184"/>
      <c r="BS20" s="1184"/>
      <c r="BT20" s="1184"/>
      <c r="BU20" s="1184"/>
      <c r="BV20" s="1184"/>
      <c r="BW20" s="1184"/>
      <c r="BX20" s="1184"/>
      <c r="BY20" s="1184"/>
      <c r="BZ20" s="1184"/>
      <c r="CA20" s="1184"/>
      <c r="CB20" s="1184"/>
      <c r="CC20" s="1184"/>
      <c r="CD20" s="1184"/>
      <c r="CE20" s="1184"/>
      <c r="CF20" s="1184"/>
      <c r="CG20" s="1184"/>
      <c r="CH20" s="1184"/>
      <c r="CI20" s="1184"/>
      <c r="CJ20" s="1184"/>
      <c r="CK20" s="1184"/>
      <c r="CL20" s="1184"/>
      <c r="CM20" s="1184"/>
      <c r="CN20" s="1184"/>
      <c r="CO20" s="1184"/>
      <c r="CP20" s="1184"/>
      <c r="CQ20" s="1184"/>
      <c r="CR20" s="1184"/>
      <c r="CS20" s="1184"/>
      <c r="CT20" s="1184"/>
      <c r="CU20" s="1184"/>
      <c r="CV20" s="1184"/>
      <c r="CW20" s="1184"/>
      <c r="CX20" s="1184"/>
      <c r="CY20" s="1184"/>
      <c r="CZ20" s="1184"/>
      <c r="DA20" s="1184"/>
      <c r="DB20" s="1184"/>
      <c r="DC20" s="1184"/>
      <c r="DD20" s="1184"/>
      <c r="DE20" s="1184"/>
      <c r="DF20" s="1184"/>
      <c r="DG20" s="1184"/>
      <c r="DH20" s="1184"/>
      <c r="DI20" s="1184"/>
      <c r="DJ20" s="1184"/>
      <c r="DK20" s="1184"/>
      <c r="DL20" s="1184"/>
      <c r="DM20" s="1184"/>
      <c r="DN20" s="1184"/>
      <c r="DO20" s="1184"/>
      <c r="DP20" s="1184"/>
      <c r="DQ20" s="1184"/>
      <c r="DR20" s="1184"/>
      <c r="DS20" s="1184"/>
      <c r="DT20" s="1184"/>
      <c r="DU20" s="1184"/>
      <c r="DV20" s="1184"/>
      <c r="DW20" s="1184"/>
      <c r="DX20" s="1184"/>
      <c r="DY20" s="1184"/>
      <c r="DZ20" s="1184"/>
      <c r="EA20" s="1184"/>
      <c r="EB20" s="1184"/>
      <c r="EC20" s="1184"/>
      <c r="ED20" s="1184"/>
      <c r="EE20" s="1184"/>
      <c r="EF20" s="1184"/>
      <c r="EG20" s="1184"/>
      <c r="EH20" s="1184"/>
      <c r="EI20" s="1184"/>
      <c r="EJ20" s="1184"/>
      <c r="EK20" s="1184"/>
      <c r="EL20" s="1184"/>
      <c r="EM20" s="1184"/>
      <c r="EN20" s="1184"/>
      <c r="EO20" s="1184"/>
      <c r="EP20" s="1184"/>
      <c r="EQ20" s="1184"/>
      <c r="ER20" s="1184"/>
      <c r="ES20" s="1184"/>
      <c r="ET20" s="1184"/>
      <c r="EU20" s="1184"/>
      <c r="EV20" s="1184"/>
      <c r="EW20" s="1184"/>
      <c r="EX20" s="1184"/>
      <c r="EY20" s="1184"/>
      <c r="EZ20" s="1184"/>
      <c r="FA20" s="1184"/>
      <c r="FB20" s="1184"/>
      <c r="FC20" s="1184"/>
      <c r="FD20" s="1184"/>
      <c r="FE20" s="1184"/>
      <c r="FF20" s="1184"/>
      <c r="FG20" s="1184"/>
      <c r="FH20" s="1184"/>
      <c r="FI20" s="1184"/>
      <c r="FJ20" s="1184"/>
      <c r="FK20" s="1184"/>
      <c r="FL20" s="1184"/>
      <c r="FM20" s="1184"/>
      <c r="FN20" s="1184"/>
      <c r="FO20" s="1184"/>
      <c r="FP20" s="1184"/>
      <c r="FQ20" s="1184"/>
      <c r="FR20" s="1184"/>
      <c r="FS20" s="1184"/>
      <c r="FT20" s="1184"/>
      <c r="FU20" s="1184"/>
      <c r="FV20" s="1184"/>
      <c r="FW20" s="1184"/>
      <c r="FX20" s="1184"/>
      <c r="FY20" s="1184"/>
      <c r="FZ20" s="1184"/>
      <c r="GA20" s="1184"/>
      <c r="GB20" s="1184"/>
      <c r="GC20" s="1184"/>
      <c r="GD20" s="1184"/>
      <c r="GE20" s="1184"/>
      <c r="GF20" s="1184"/>
      <c r="GG20" s="1184"/>
      <c r="GH20" s="1184"/>
      <c r="GI20" s="1184"/>
      <c r="GJ20" s="1184"/>
      <c r="GK20" s="1184"/>
      <c r="GL20" s="1184"/>
      <c r="GM20" s="1184"/>
      <c r="GN20" s="1184"/>
      <c r="GO20" s="1184"/>
      <c r="GP20" s="1184"/>
      <c r="GQ20" s="1184"/>
      <c r="GR20" s="1184"/>
      <c r="GS20" s="1184"/>
      <c r="GT20" s="1184"/>
      <c r="GU20" s="1184"/>
      <c r="GV20" s="1184"/>
      <c r="GW20" s="1184"/>
      <c r="GX20" s="1184"/>
      <c r="GY20" s="1184"/>
      <c r="GZ20" s="1184"/>
      <c r="HA20" s="1184"/>
      <c r="HB20" s="1184"/>
      <c r="HC20" s="1184"/>
      <c r="HD20" s="1184"/>
      <c r="HE20" s="1184"/>
      <c r="HF20" s="1184"/>
      <c r="HG20" s="1184"/>
      <c r="HH20" s="1184"/>
      <c r="HI20" s="1184"/>
      <c r="HJ20" s="1184"/>
      <c r="HK20" s="1184"/>
      <c r="HL20" s="1184"/>
      <c r="HM20" s="1184"/>
      <c r="HN20" s="1184"/>
      <c r="HO20" s="1184"/>
      <c r="HP20" s="1184"/>
      <c r="HQ20" s="1184"/>
      <c r="HR20" s="1184"/>
      <c r="HS20" s="1184"/>
      <c r="HT20" s="1184"/>
      <c r="HU20" s="1184"/>
      <c r="HV20" s="1184"/>
      <c r="HW20" s="1184"/>
      <c r="HX20" s="1184"/>
      <c r="HY20" s="1184"/>
      <c r="HZ20" s="1184"/>
      <c r="IA20" s="1184"/>
      <c r="IB20" s="1184"/>
      <c r="IC20" s="1184"/>
      <c r="ID20" s="1184"/>
      <c r="IE20" s="1184"/>
      <c r="IF20" s="1184"/>
      <c r="IG20" s="1184"/>
      <c r="IH20" s="1184"/>
      <c r="II20" s="1184"/>
      <c r="IJ20" s="1184"/>
      <c r="IK20" s="1184"/>
      <c r="IL20" s="1184"/>
      <c r="IM20" s="1184"/>
      <c r="IN20" s="1184"/>
      <c r="IO20" s="1184"/>
      <c r="IP20" s="1184"/>
      <c r="IQ20" s="1184"/>
      <c r="IR20" s="1184"/>
      <c r="IS20" s="1184"/>
      <c r="IT20" s="1184"/>
      <c r="IU20" s="1184"/>
      <c r="IV20" s="1184"/>
    </row>
    <row r="21" spans="1:256" ht="15.75" customHeight="1">
      <c r="A21" s="2060" t="s">
        <v>453</v>
      </c>
      <c r="B21" s="1180"/>
      <c r="C21" s="1180"/>
      <c r="D21" s="2062">
        <v>8.8439999999999994</v>
      </c>
      <c r="E21" s="1151"/>
      <c r="F21" s="2063">
        <v>9.5000000000000001E-2</v>
      </c>
      <c r="G21" s="1151"/>
      <c r="H21" s="2064">
        <v>0.01</v>
      </c>
      <c r="I21" s="1151"/>
      <c r="J21" s="2065">
        <v>0</v>
      </c>
      <c r="K21" s="1151"/>
      <c r="L21" s="3039">
        <f>ROUND(D21+F21-H21+J21,3)</f>
        <v>8.9290000000000003</v>
      </c>
      <c r="M21" s="1182"/>
      <c r="N21" s="1184"/>
      <c r="O21" s="1184"/>
      <c r="P21" s="1184"/>
      <c r="Q21" s="1184"/>
      <c r="R21" s="1184"/>
      <c r="S21" s="1184"/>
      <c r="T21" s="1184"/>
      <c r="U21" s="1184"/>
      <c r="V21" s="1184"/>
      <c r="W21" s="1184"/>
      <c r="X21" s="1184"/>
      <c r="Y21" s="1184"/>
      <c r="Z21" s="1184"/>
      <c r="AA21" s="1184"/>
      <c r="AB21" s="1184"/>
      <c r="AC21" s="1184"/>
      <c r="AD21" s="1184"/>
      <c r="AE21" s="1184"/>
      <c r="AF21" s="1184"/>
      <c r="AG21" s="1184"/>
      <c r="AH21" s="1184"/>
      <c r="AI21" s="1184"/>
      <c r="AJ21" s="1184"/>
      <c r="AK21" s="1184"/>
      <c r="AL21" s="1184"/>
      <c r="AM21" s="1184"/>
      <c r="AN21" s="1184"/>
      <c r="AO21" s="1184"/>
      <c r="AP21" s="1184"/>
      <c r="AQ21" s="1184"/>
      <c r="AR21" s="1184"/>
      <c r="AS21" s="1184"/>
      <c r="AT21" s="1184"/>
      <c r="AU21" s="1184"/>
      <c r="AV21" s="1184"/>
      <c r="AW21" s="1184"/>
      <c r="AX21" s="1184"/>
      <c r="AY21" s="1184"/>
      <c r="AZ21" s="1184"/>
      <c r="BA21" s="1184"/>
      <c r="BB21" s="1184"/>
      <c r="BC21" s="1184"/>
      <c r="BD21" s="1184"/>
      <c r="BE21" s="1184"/>
      <c r="BF21" s="1184"/>
      <c r="BG21" s="1184"/>
      <c r="BH21" s="1184"/>
      <c r="BI21" s="1184"/>
      <c r="BJ21" s="1184"/>
      <c r="BK21" s="1184"/>
      <c r="BL21" s="1184"/>
      <c r="BM21" s="1184"/>
      <c r="BN21" s="1184"/>
      <c r="BO21" s="1184"/>
      <c r="BP21" s="1184"/>
      <c r="BQ21" s="1184"/>
      <c r="BR21" s="1184"/>
      <c r="BS21" s="1184"/>
      <c r="BT21" s="1184"/>
      <c r="BU21" s="1184"/>
      <c r="BV21" s="1184"/>
      <c r="BW21" s="1184"/>
      <c r="BX21" s="1184"/>
      <c r="BY21" s="1184"/>
      <c r="BZ21" s="1184"/>
      <c r="CA21" s="1184"/>
      <c r="CB21" s="1184"/>
      <c r="CC21" s="1184"/>
      <c r="CD21" s="1184"/>
      <c r="CE21" s="1184"/>
      <c r="CF21" s="1184"/>
      <c r="CG21" s="1184"/>
      <c r="CH21" s="1184"/>
      <c r="CI21" s="1184"/>
      <c r="CJ21" s="1184"/>
      <c r="CK21" s="1184"/>
      <c r="CL21" s="1184"/>
      <c r="CM21" s="1184"/>
      <c r="CN21" s="1184"/>
      <c r="CO21" s="1184"/>
      <c r="CP21" s="1184"/>
      <c r="CQ21" s="1184"/>
      <c r="CR21" s="1184"/>
      <c r="CS21" s="1184"/>
      <c r="CT21" s="1184"/>
      <c r="CU21" s="1184"/>
      <c r="CV21" s="1184"/>
      <c r="CW21" s="1184"/>
      <c r="CX21" s="1184"/>
      <c r="CY21" s="1184"/>
      <c r="CZ21" s="1184"/>
      <c r="DA21" s="1184"/>
      <c r="DB21" s="1184"/>
      <c r="DC21" s="1184"/>
      <c r="DD21" s="1184"/>
      <c r="DE21" s="1184"/>
      <c r="DF21" s="1184"/>
      <c r="DG21" s="1184"/>
      <c r="DH21" s="1184"/>
      <c r="DI21" s="1184"/>
      <c r="DJ21" s="1184"/>
      <c r="DK21" s="1184"/>
      <c r="DL21" s="1184"/>
      <c r="DM21" s="1184"/>
      <c r="DN21" s="1184"/>
      <c r="DO21" s="1184"/>
      <c r="DP21" s="1184"/>
      <c r="DQ21" s="1184"/>
      <c r="DR21" s="1184"/>
      <c r="DS21" s="1184"/>
      <c r="DT21" s="1184"/>
      <c r="DU21" s="1184"/>
      <c r="DV21" s="1184"/>
      <c r="DW21" s="1184"/>
      <c r="DX21" s="1184"/>
      <c r="DY21" s="1184"/>
      <c r="DZ21" s="1184"/>
      <c r="EA21" s="1184"/>
      <c r="EB21" s="1184"/>
      <c r="EC21" s="1184"/>
      <c r="ED21" s="1184"/>
      <c r="EE21" s="1184"/>
      <c r="EF21" s="1184"/>
      <c r="EG21" s="1184"/>
      <c r="EH21" s="1184"/>
      <c r="EI21" s="1184"/>
      <c r="EJ21" s="1184"/>
      <c r="EK21" s="1184"/>
      <c r="EL21" s="1184"/>
      <c r="EM21" s="1184"/>
      <c r="EN21" s="1184"/>
      <c r="EO21" s="1184"/>
      <c r="EP21" s="1184"/>
      <c r="EQ21" s="1184"/>
      <c r="ER21" s="1184"/>
      <c r="ES21" s="1184"/>
      <c r="ET21" s="1184"/>
      <c r="EU21" s="1184"/>
      <c r="EV21" s="1184"/>
      <c r="EW21" s="1184"/>
      <c r="EX21" s="1184"/>
      <c r="EY21" s="1184"/>
      <c r="EZ21" s="1184"/>
      <c r="FA21" s="1184"/>
      <c r="FB21" s="1184"/>
      <c r="FC21" s="1184"/>
      <c r="FD21" s="1184"/>
      <c r="FE21" s="1184"/>
      <c r="FF21" s="1184"/>
      <c r="FG21" s="1184"/>
      <c r="FH21" s="1184"/>
      <c r="FI21" s="1184"/>
      <c r="FJ21" s="1184"/>
      <c r="FK21" s="1184"/>
      <c r="FL21" s="1184"/>
      <c r="FM21" s="1184"/>
      <c r="FN21" s="1184"/>
      <c r="FO21" s="1184"/>
      <c r="FP21" s="1184"/>
      <c r="FQ21" s="1184"/>
      <c r="FR21" s="1184"/>
      <c r="FS21" s="1184"/>
      <c r="FT21" s="1184"/>
      <c r="FU21" s="1184"/>
      <c r="FV21" s="1184"/>
      <c r="FW21" s="1184"/>
      <c r="FX21" s="1184"/>
      <c r="FY21" s="1184"/>
      <c r="FZ21" s="1184"/>
      <c r="GA21" s="1184"/>
      <c r="GB21" s="1184"/>
      <c r="GC21" s="1184"/>
      <c r="GD21" s="1184"/>
      <c r="GE21" s="1184"/>
      <c r="GF21" s="1184"/>
      <c r="GG21" s="1184"/>
      <c r="GH21" s="1184"/>
      <c r="GI21" s="1184"/>
      <c r="GJ21" s="1184"/>
      <c r="GK21" s="1184"/>
      <c r="GL21" s="1184"/>
      <c r="GM21" s="1184"/>
      <c r="GN21" s="1184"/>
      <c r="GO21" s="1184"/>
      <c r="GP21" s="1184"/>
      <c r="GQ21" s="1184"/>
      <c r="GR21" s="1184"/>
      <c r="GS21" s="1184"/>
      <c r="GT21" s="1184"/>
      <c r="GU21" s="1184"/>
      <c r="GV21" s="1184"/>
      <c r="GW21" s="1184"/>
      <c r="GX21" s="1184"/>
      <c r="GY21" s="1184"/>
      <c r="GZ21" s="1184"/>
      <c r="HA21" s="1184"/>
      <c r="HB21" s="1184"/>
      <c r="HC21" s="1184"/>
      <c r="HD21" s="1184"/>
      <c r="HE21" s="1184"/>
      <c r="HF21" s="1184"/>
      <c r="HG21" s="1184"/>
      <c r="HH21" s="1184"/>
      <c r="HI21" s="1184"/>
      <c r="HJ21" s="1184"/>
      <c r="HK21" s="1184"/>
      <c r="HL21" s="1184"/>
      <c r="HM21" s="1184"/>
      <c r="HN21" s="1184"/>
      <c r="HO21" s="1184"/>
      <c r="HP21" s="1184"/>
      <c r="HQ21" s="1184"/>
      <c r="HR21" s="1184"/>
      <c r="HS21" s="1184"/>
      <c r="HT21" s="1184"/>
      <c r="HU21" s="1184"/>
      <c r="HV21" s="1184"/>
      <c r="HW21" s="1184"/>
      <c r="HX21" s="1184"/>
      <c r="HY21" s="1184"/>
      <c r="HZ21" s="1184"/>
      <c r="IA21" s="1184"/>
      <c r="IB21" s="1184"/>
      <c r="IC21" s="1184"/>
      <c r="ID21" s="1184"/>
      <c r="IE21" s="1184"/>
      <c r="IF21" s="1184"/>
      <c r="IG21" s="1184"/>
      <c r="IH21" s="1184"/>
      <c r="II21" s="1184"/>
      <c r="IJ21" s="1184"/>
      <c r="IK21" s="1184"/>
      <c r="IL21" s="1184"/>
      <c r="IM21" s="1184"/>
      <c r="IN21" s="1184"/>
      <c r="IO21" s="1184"/>
      <c r="IP21" s="1184"/>
      <c r="IQ21" s="1184"/>
      <c r="IR21" s="1184"/>
      <c r="IS21" s="1184"/>
      <c r="IT21" s="1184"/>
      <c r="IU21" s="1184"/>
      <c r="IV21" s="1184"/>
    </row>
    <row r="22" spans="1:256" ht="6.75" customHeight="1">
      <c r="A22" s="2060"/>
      <c r="B22" s="1180"/>
      <c r="C22" s="1180"/>
      <c r="D22" s="1155"/>
      <c r="E22" s="1151"/>
      <c r="F22" s="1155" t="s">
        <v>21</v>
      </c>
      <c r="G22" s="1151"/>
      <c r="H22" s="2066"/>
      <c r="I22" s="1151"/>
      <c r="J22" s="2067"/>
      <c r="K22" s="1151"/>
      <c r="L22" s="1155"/>
      <c r="M22" s="1182"/>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184"/>
      <c r="AJ22" s="1184"/>
      <c r="AK22" s="1184"/>
      <c r="AL22" s="1184"/>
      <c r="AM22" s="1184"/>
      <c r="AN22" s="1184"/>
      <c r="AO22" s="1184"/>
      <c r="AP22" s="1184"/>
      <c r="AQ22" s="1184"/>
      <c r="AR22" s="1184"/>
      <c r="AS22" s="1184"/>
      <c r="AT22" s="1184"/>
      <c r="AU22" s="1184"/>
      <c r="AV22" s="1184"/>
      <c r="AW22" s="1184"/>
      <c r="AX22" s="1184"/>
      <c r="AY22" s="1184"/>
      <c r="AZ22" s="1184"/>
      <c r="BA22" s="1184"/>
      <c r="BB22" s="1184"/>
      <c r="BC22" s="1184"/>
      <c r="BD22" s="1184"/>
      <c r="BE22" s="1184"/>
      <c r="BF22" s="1184"/>
      <c r="BG22" s="1184"/>
      <c r="BH22" s="1184"/>
      <c r="BI22" s="1184"/>
      <c r="BJ22" s="1184"/>
      <c r="BK22" s="1184"/>
      <c r="BL22" s="1184"/>
      <c r="BM22" s="1184"/>
      <c r="BN22" s="1184"/>
      <c r="BO22" s="1184"/>
      <c r="BP22" s="1184"/>
      <c r="BQ22" s="1184"/>
      <c r="BR22" s="1184"/>
      <c r="BS22" s="1184"/>
      <c r="BT22" s="1184"/>
      <c r="BU22" s="1184"/>
      <c r="BV22" s="1184"/>
      <c r="BW22" s="1184"/>
      <c r="BX22" s="1184"/>
      <c r="BY22" s="1184"/>
      <c r="BZ22" s="1184"/>
      <c r="CA22" s="1184"/>
      <c r="CB22" s="1184"/>
      <c r="CC22" s="1184"/>
      <c r="CD22" s="1184"/>
      <c r="CE22" s="1184"/>
      <c r="CF22" s="1184"/>
      <c r="CG22" s="1184"/>
      <c r="CH22" s="1184"/>
      <c r="CI22" s="1184"/>
      <c r="CJ22" s="1184"/>
      <c r="CK22" s="1184"/>
      <c r="CL22" s="1184"/>
      <c r="CM22" s="1184"/>
      <c r="CN22" s="1184"/>
      <c r="CO22" s="1184"/>
      <c r="CP22" s="1184"/>
      <c r="CQ22" s="1184"/>
      <c r="CR22" s="1184"/>
      <c r="CS22" s="1184"/>
      <c r="CT22" s="1184"/>
      <c r="CU22" s="1184"/>
      <c r="CV22" s="1184"/>
      <c r="CW22" s="1184"/>
      <c r="CX22" s="1184"/>
      <c r="CY22" s="1184"/>
      <c r="CZ22" s="1184"/>
      <c r="DA22" s="1184"/>
      <c r="DB22" s="1184"/>
      <c r="DC22" s="1184"/>
      <c r="DD22" s="1184"/>
      <c r="DE22" s="1184"/>
      <c r="DF22" s="1184"/>
      <c r="DG22" s="1184"/>
      <c r="DH22" s="1184"/>
      <c r="DI22" s="1184"/>
      <c r="DJ22" s="1184"/>
      <c r="DK22" s="1184"/>
      <c r="DL22" s="1184"/>
      <c r="DM22" s="1184"/>
      <c r="DN22" s="1184"/>
      <c r="DO22" s="1184"/>
      <c r="DP22" s="1184"/>
      <c r="DQ22" s="1184"/>
      <c r="DR22" s="1184"/>
      <c r="DS22" s="1184"/>
      <c r="DT22" s="1184"/>
      <c r="DU22" s="1184"/>
      <c r="DV22" s="1184"/>
      <c r="DW22" s="1184"/>
      <c r="DX22" s="1184"/>
      <c r="DY22" s="1184"/>
      <c r="DZ22" s="1184"/>
      <c r="EA22" s="1184"/>
      <c r="EB22" s="1184"/>
      <c r="EC22" s="1184"/>
      <c r="ED22" s="1184"/>
      <c r="EE22" s="1184"/>
      <c r="EF22" s="1184"/>
      <c r="EG22" s="1184"/>
      <c r="EH22" s="1184"/>
      <c r="EI22" s="1184"/>
      <c r="EJ22" s="1184"/>
      <c r="EK22" s="1184"/>
      <c r="EL22" s="1184"/>
      <c r="EM22" s="1184"/>
      <c r="EN22" s="1184"/>
      <c r="EO22" s="1184"/>
      <c r="EP22" s="1184"/>
      <c r="EQ22" s="1184"/>
      <c r="ER22" s="1184"/>
      <c r="ES22" s="1184"/>
      <c r="ET22" s="1184"/>
      <c r="EU22" s="1184"/>
      <c r="EV22" s="1184"/>
      <c r="EW22" s="1184"/>
      <c r="EX22" s="1184"/>
      <c r="EY22" s="1184"/>
      <c r="EZ22" s="1184"/>
      <c r="FA22" s="1184"/>
      <c r="FB22" s="1184"/>
      <c r="FC22" s="1184"/>
      <c r="FD22" s="1184"/>
      <c r="FE22" s="1184"/>
      <c r="FF22" s="1184"/>
      <c r="FG22" s="1184"/>
      <c r="FH22" s="1184"/>
      <c r="FI22" s="1184"/>
      <c r="FJ22" s="1184"/>
      <c r="FK22" s="1184"/>
      <c r="FL22" s="1184"/>
      <c r="FM22" s="1184"/>
      <c r="FN22" s="1184"/>
      <c r="FO22" s="1184"/>
      <c r="FP22" s="1184"/>
      <c r="FQ22" s="1184"/>
      <c r="FR22" s="1184"/>
      <c r="FS22" s="1184"/>
      <c r="FT22" s="1184"/>
      <c r="FU22" s="1184"/>
      <c r="FV22" s="1184"/>
      <c r="FW22" s="1184"/>
      <c r="FX22" s="1184"/>
      <c r="FY22" s="1184"/>
      <c r="FZ22" s="1184"/>
      <c r="GA22" s="1184"/>
      <c r="GB22" s="1184"/>
      <c r="GC22" s="1184"/>
      <c r="GD22" s="1184"/>
      <c r="GE22" s="1184"/>
      <c r="GF22" s="1184"/>
      <c r="GG22" s="1184"/>
      <c r="GH22" s="1184"/>
      <c r="GI22" s="1184"/>
      <c r="GJ22" s="1184"/>
      <c r="GK22" s="1184"/>
      <c r="GL22" s="1184"/>
      <c r="GM22" s="1184"/>
      <c r="GN22" s="1184"/>
      <c r="GO22" s="1184"/>
      <c r="GP22" s="1184"/>
      <c r="GQ22" s="1184"/>
      <c r="GR22" s="1184"/>
      <c r="GS22" s="1184"/>
      <c r="GT22" s="1184"/>
      <c r="GU22" s="1184"/>
      <c r="GV22" s="1184"/>
      <c r="GW22" s="1184"/>
      <c r="GX22" s="1184"/>
      <c r="GY22" s="1184"/>
      <c r="GZ22" s="1184"/>
      <c r="HA22" s="1184"/>
      <c r="HB22" s="1184"/>
      <c r="HC22" s="1184"/>
      <c r="HD22" s="1184"/>
      <c r="HE22" s="1184"/>
      <c r="HF22" s="1184"/>
      <c r="HG22" s="1184"/>
      <c r="HH22" s="1184"/>
      <c r="HI22" s="1184"/>
      <c r="HJ22" s="1184"/>
      <c r="HK22" s="1184"/>
      <c r="HL22" s="1184"/>
      <c r="HM22" s="1184"/>
      <c r="HN22" s="1184"/>
      <c r="HO22" s="1184"/>
      <c r="HP22" s="1184"/>
      <c r="HQ22" s="1184"/>
      <c r="HR22" s="1184"/>
      <c r="HS22" s="1184"/>
      <c r="HT22" s="1184"/>
      <c r="HU22" s="1184"/>
      <c r="HV22" s="1184"/>
      <c r="HW22" s="1184"/>
      <c r="HX22" s="1184"/>
      <c r="HY22" s="1184"/>
      <c r="HZ22" s="1184"/>
      <c r="IA22" s="1184"/>
      <c r="IB22" s="1184"/>
      <c r="IC22" s="1184"/>
      <c r="ID22" s="1184"/>
      <c r="IE22" s="1184"/>
      <c r="IF22" s="1184"/>
      <c r="IG22" s="1184"/>
      <c r="IH22" s="1184"/>
      <c r="II22" s="1184"/>
      <c r="IJ22" s="1184"/>
      <c r="IK22" s="1184"/>
      <c r="IL22" s="1184"/>
      <c r="IM22" s="1184"/>
      <c r="IN22" s="1184"/>
      <c r="IO22" s="1184"/>
      <c r="IP22" s="1184"/>
      <c r="IQ22" s="1184"/>
      <c r="IR22" s="1184"/>
      <c r="IS22" s="1184"/>
      <c r="IT22" s="1184"/>
      <c r="IU22" s="1184"/>
      <c r="IV22" s="1184"/>
    </row>
    <row r="23" spans="1:256" ht="17.25" customHeight="1">
      <c r="A23" s="1186" t="s">
        <v>454</v>
      </c>
      <c r="B23" s="1180"/>
      <c r="C23" s="1203"/>
      <c r="D23" s="2068">
        <f>ROUND(SUM(D20:D21),3)</f>
        <v>10.920999999999999</v>
      </c>
      <c r="E23" s="2059"/>
      <c r="F23" s="2068">
        <f>ROUND(SUM(F20:F21),3)</f>
        <v>0.105</v>
      </c>
      <c r="G23" s="2059"/>
      <c r="H23" s="2068">
        <f>ROUND(SUM(H20:H21),3)</f>
        <v>0.02</v>
      </c>
      <c r="I23" s="2059"/>
      <c r="J23" s="2068">
        <f>ROUND(SUM(J20:J21),3)</f>
        <v>0</v>
      </c>
      <c r="K23" s="2059"/>
      <c r="L23" s="2068">
        <f>ROUND(SUM(L20:L21),3)</f>
        <v>11.006</v>
      </c>
      <c r="M23" s="1195"/>
      <c r="N23" s="1196"/>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c r="AL23" s="1184"/>
      <c r="AM23" s="1184"/>
      <c r="AN23" s="1184"/>
      <c r="AO23" s="1184"/>
      <c r="AP23" s="1184"/>
      <c r="AQ23" s="1184"/>
      <c r="AR23" s="1184"/>
      <c r="AS23" s="1184"/>
      <c r="AT23" s="1184"/>
      <c r="AU23" s="1184"/>
      <c r="AV23" s="1184"/>
      <c r="AW23" s="1184"/>
      <c r="AX23" s="1184"/>
      <c r="AY23" s="1184"/>
      <c r="AZ23" s="1184"/>
      <c r="BA23" s="1184"/>
      <c r="BB23" s="1184"/>
      <c r="BC23" s="1184"/>
      <c r="BD23" s="1184"/>
      <c r="BE23" s="1184"/>
      <c r="BF23" s="1184"/>
      <c r="BG23" s="1184"/>
      <c r="BH23" s="1184"/>
      <c r="BI23" s="1184"/>
      <c r="BJ23" s="1184"/>
      <c r="BK23" s="1184"/>
      <c r="BL23" s="1184"/>
      <c r="BM23" s="1184"/>
      <c r="BN23" s="1184"/>
      <c r="BO23" s="1184"/>
      <c r="BP23" s="1184"/>
      <c r="BQ23" s="1184"/>
      <c r="BR23" s="1184"/>
      <c r="BS23" s="1184"/>
      <c r="BT23" s="1184"/>
      <c r="BU23" s="1184"/>
      <c r="BV23" s="1184"/>
      <c r="BW23" s="1184"/>
      <c r="BX23" s="1184"/>
      <c r="BY23" s="1184"/>
      <c r="BZ23" s="1184"/>
      <c r="CA23" s="1184"/>
      <c r="CB23" s="1184"/>
      <c r="CC23" s="1184"/>
      <c r="CD23" s="1184"/>
      <c r="CE23" s="1184"/>
      <c r="CF23" s="1184"/>
      <c r="CG23" s="1184"/>
      <c r="CH23" s="1184"/>
      <c r="CI23" s="1184"/>
      <c r="CJ23" s="1184"/>
      <c r="CK23" s="1184"/>
      <c r="CL23" s="1184"/>
      <c r="CM23" s="1184"/>
      <c r="CN23" s="1184"/>
      <c r="CO23" s="1184"/>
      <c r="CP23" s="1184"/>
      <c r="CQ23" s="1184"/>
      <c r="CR23" s="1184"/>
      <c r="CS23" s="1184"/>
      <c r="CT23" s="1184"/>
      <c r="CU23" s="1184"/>
      <c r="CV23" s="1184"/>
      <c r="CW23" s="1184"/>
      <c r="CX23" s="1184"/>
      <c r="CY23" s="1184"/>
      <c r="CZ23" s="1184"/>
      <c r="DA23" s="1184"/>
      <c r="DB23" s="1184"/>
      <c r="DC23" s="1184"/>
      <c r="DD23" s="1184"/>
      <c r="DE23" s="1184"/>
      <c r="DF23" s="1184"/>
      <c r="DG23" s="1184"/>
      <c r="DH23" s="1184"/>
      <c r="DI23" s="1184"/>
      <c r="DJ23" s="1184"/>
      <c r="DK23" s="1184"/>
      <c r="DL23" s="1184"/>
      <c r="DM23" s="1184"/>
      <c r="DN23" s="1184"/>
      <c r="DO23" s="1184"/>
      <c r="DP23" s="1184"/>
      <c r="DQ23" s="1184"/>
      <c r="DR23" s="1184"/>
      <c r="DS23" s="1184"/>
      <c r="DT23" s="1184"/>
      <c r="DU23" s="1184"/>
      <c r="DV23" s="1184"/>
      <c r="DW23" s="1184"/>
      <c r="DX23" s="1184"/>
      <c r="DY23" s="1184"/>
      <c r="DZ23" s="1184"/>
      <c r="EA23" s="1184"/>
      <c r="EB23" s="1184"/>
      <c r="EC23" s="1184"/>
      <c r="ED23" s="1184"/>
      <c r="EE23" s="1184"/>
      <c r="EF23" s="1184"/>
      <c r="EG23" s="1184"/>
      <c r="EH23" s="1184"/>
      <c r="EI23" s="1184"/>
      <c r="EJ23" s="1184"/>
      <c r="EK23" s="1184"/>
      <c r="EL23" s="1184"/>
      <c r="EM23" s="1184"/>
      <c r="EN23" s="1184"/>
      <c r="EO23" s="1184"/>
      <c r="EP23" s="1184"/>
      <c r="EQ23" s="1184"/>
      <c r="ER23" s="1184"/>
      <c r="ES23" s="1184"/>
      <c r="ET23" s="1184"/>
      <c r="EU23" s="1184"/>
      <c r="EV23" s="1184"/>
      <c r="EW23" s="1184"/>
      <c r="EX23" s="1184"/>
      <c r="EY23" s="1184"/>
      <c r="EZ23" s="1184"/>
      <c r="FA23" s="1184"/>
      <c r="FB23" s="1184"/>
      <c r="FC23" s="1184"/>
      <c r="FD23" s="1184"/>
      <c r="FE23" s="1184"/>
      <c r="FF23" s="1184"/>
      <c r="FG23" s="1184"/>
      <c r="FH23" s="1184"/>
      <c r="FI23" s="1184"/>
      <c r="FJ23" s="1184"/>
      <c r="FK23" s="1184"/>
      <c r="FL23" s="1184"/>
      <c r="FM23" s="1184"/>
      <c r="FN23" s="1184"/>
      <c r="FO23" s="1184"/>
      <c r="FP23" s="1184"/>
      <c r="FQ23" s="1184"/>
      <c r="FR23" s="1184"/>
      <c r="FS23" s="1184"/>
      <c r="FT23" s="1184"/>
      <c r="FU23" s="1184"/>
      <c r="FV23" s="1184"/>
      <c r="FW23" s="1184"/>
      <c r="FX23" s="1184"/>
      <c r="FY23" s="1184"/>
      <c r="FZ23" s="1184"/>
      <c r="GA23" s="1184"/>
      <c r="GB23" s="1184"/>
      <c r="GC23" s="1184"/>
      <c r="GD23" s="1184"/>
      <c r="GE23" s="1184"/>
      <c r="GF23" s="1184"/>
      <c r="GG23" s="1184"/>
      <c r="GH23" s="1184"/>
      <c r="GI23" s="1184"/>
      <c r="GJ23" s="1184"/>
      <c r="GK23" s="1184"/>
      <c r="GL23" s="1184"/>
      <c r="GM23" s="1184"/>
      <c r="GN23" s="1184"/>
      <c r="GO23" s="1184"/>
      <c r="GP23" s="1184"/>
      <c r="GQ23" s="1184"/>
      <c r="GR23" s="1184"/>
      <c r="GS23" s="1184"/>
      <c r="GT23" s="1184"/>
      <c r="GU23" s="1184"/>
      <c r="GV23" s="1184"/>
      <c r="GW23" s="1184"/>
      <c r="GX23" s="1184"/>
      <c r="GY23" s="1184"/>
      <c r="GZ23" s="1184"/>
      <c r="HA23" s="1184"/>
      <c r="HB23" s="1184"/>
      <c r="HC23" s="1184"/>
      <c r="HD23" s="1184"/>
      <c r="HE23" s="1184"/>
      <c r="HF23" s="1184"/>
      <c r="HG23" s="1184"/>
      <c r="HH23" s="1184"/>
      <c r="HI23" s="1184"/>
      <c r="HJ23" s="1184"/>
      <c r="HK23" s="1184"/>
      <c r="HL23" s="1184"/>
      <c r="HM23" s="1184"/>
      <c r="HN23" s="1184"/>
      <c r="HO23" s="1184"/>
      <c r="HP23" s="1184"/>
      <c r="HQ23" s="1184"/>
      <c r="HR23" s="1184"/>
      <c r="HS23" s="1184"/>
      <c r="HT23" s="1184"/>
      <c r="HU23" s="1184"/>
      <c r="HV23" s="1184"/>
      <c r="HW23" s="1184"/>
      <c r="HX23" s="1184"/>
      <c r="HY23" s="1184"/>
      <c r="HZ23" s="1184"/>
      <c r="IA23" s="1184"/>
      <c r="IB23" s="1184"/>
      <c r="IC23" s="1184"/>
      <c r="ID23" s="1184"/>
      <c r="IE23" s="1184"/>
      <c r="IF23" s="1184"/>
      <c r="IG23" s="1184"/>
      <c r="IH23" s="1184"/>
      <c r="II23" s="1184"/>
      <c r="IJ23" s="1184"/>
      <c r="IK23" s="1184"/>
      <c r="IL23" s="1184"/>
      <c r="IM23" s="1184"/>
      <c r="IN23" s="1184"/>
      <c r="IO23" s="1184"/>
      <c r="IP23" s="1184"/>
      <c r="IQ23" s="1184"/>
      <c r="IR23" s="1184"/>
      <c r="IS23" s="1184"/>
      <c r="IT23" s="1184"/>
      <c r="IU23" s="1184"/>
      <c r="IV23" s="1184"/>
    </row>
    <row r="24" spans="1:256" ht="12" customHeight="1">
      <c r="A24" s="1180"/>
      <c r="B24" s="1180"/>
      <c r="C24" s="1180"/>
      <c r="D24" s="2059"/>
      <c r="E24" s="2057"/>
      <c r="F24" s="2059"/>
      <c r="G24" s="2057"/>
      <c r="H24" s="2059"/>
      <c r="I24" s="2057"/>
      <c r="J24" s="2059"/>
      <c r="K24" s="2057"/>
      <c r="L24" s="2059"/>
      <c r="M24" s="1182"/>
      <c r="N24" s="1184"/>
      <c r="O24" s="1184"/>
      <c r="P24" s="1184"/>
      <c r="Q24" s="1184"/>
      <c r="R24" s="1184"/>
      <c r="S24" s="1184"/>
      <c r="T24" s="1184"/>
      <c r="U24" s="1184"/>
      <c r="V24" s="1184"/>
      <c r="W24" s="1184"/>
      <c r="X24" s="1184"/>
      <c r="Y24" s="1184"/>
      <c r="Z24" s="1184"/>
      <c r="AA24" s="1184"/>
      <c r="AB24" s="1184"/>
      <c r="AC24" s="1184"/>
      <c r="AD24" s="1184"/>
      <c r="AE24" s="1184"/>
      <c r="AF24" s="1184"/>
      <c r="AG24" s="1184"/>
      <c r="AH24" s="1184"/>
      <c r="AI24" s="1184"/>
      <c r="AJ24" s="1184"/>
      <c r="AK24" s="1184"/>
      <c r="AL24" s="1184"/>
      <c r="AM24" s="1184"/>
      <c r="AN24" s="1184"/>
      <c r="AO24" s="1184"/>
      <c r="AP24" s="1184"/>
      <c r="AQ24" s="1184"/>
      <c r="AR24" s="1184"/>
      <c r="AS24" s="1184"/>
      <c r="AT24" s="1184"/>
      <c r="AU24" s="1184"/>
      <c r="AV24" s="1184"/>
      <c r="AW24" s="1184"/>
      <c r="AX24" s="1184"/>
      <c r="AY24" s="1184"/>
      <c r="AZ24" s="1184"/>
      <c r="BA24" s="1184"/>
      <c r="BB24" s="1184"/>
      <c r="BC24" s="1184"/>
      <c r="BD24" s="1184"/>
      <c r="BE24" s="1184"/>
      <c r="BF24" s="1184"/>
      <c r="BG24" s="1184"/>
      <c r="BH24" s="1184"/>
      <c r="BI24" s="1184"/>
      <c r="BJ24" s="1184"/>
      <c r="BK24" s="1184"/>
      <c r="BL24" s="1184"/>
      <c r="BM24" s="1184"/>
      <c r="BN24" s="1184"/>
      <c r="BO24" s="1184"/>
      <c r="BP24" s="1184"/>
      <c r="BQ24" s="1184"/>
      <c r="BR24" s="1184"/>
      <c r="BS24" s="1184"/>
      <c r="BT24" s="1184"/>
      <c r="BU24" s="1184"/>
      <c r="BV24" s="1184"/>
      <c r="BW24" s="1184"/>
      <c r="BX24" s="1184"/>
      <c r="BY24" s="1184"/>
      <c r="BZ24" s="1184"/>
      <c r="CA24" s="1184"/>
      <c r="CB24" s="1184"/>
      <c r="CC24" s="1184"/>
      <c r="CD24" s="1184"/>
      <c r="CE24" s="1184"/>
      <c r="CF24" s="1184"/>
      <c r="CG24" s="1184"/>
      <c r="CH24" s="1184"/>
      <c r="CI24" s="1184"/>
      <c r="CJ24" s="1184"/>
      <c r="CK24" s="1184"/>
      <c r="CL24" s="1184"/>
      <c r="CM24" s="1184"/>
      <c r="CN24" s="1184"/>
      <c r="CO24" s="1184"/>
      <c r="CP24" s="1184"/>
      <c r="CQ24" s="1184"/>
      <c r="CR24" s="1184"/>
      <c r="CS24" s="1184"/>
      <c r="CT24" s="1184"/>
      <c r="CU24" s="1184"/>
      <c r="CV24" s="1184"/>
      <c r="CW24" s="1184"/>
      <c r="CX24" s="1184"/>
      <c r="CY24" s="1184"/>
      <c r="CZ24" s="1184"/>
      <c r="DA24" s="1184"/>
      <c r="DB24" s="1184"/>
      <c r="DC24" s="1184"/>
      <c r="DD24" s="1184"/>
      <c r="DE24" s="1184"/>
      <c r="DF24" s="1184"/>
      <c r="DG24" s="1184"/>
      <c r="DH24" s="1184"/>
      <c r="DI24" s="1184"/>
      <c r="DJ24" s="1184"/>
      <c r="DK24" s="1184"/>
      <c r="DL24" s="1184"/>
      <c r="DM24" s="1184"/>
      <c r="DN24" s="1184"/>
      <c r="DO24" s="1184"/>
      <c r="DP24" s="1184"/>
      <c r="DQ24" s="1184"/>
      <c r="DR24" s="1184"/>
      <c r="DS24" s="1184"/>
      <c r="DT24" s="1184"/>
      <c r="DU24" s="1184"/>
      <c r="DV24" s="1184"/>
      <c r="DW24" s="1184"/>
      <c r="DX24" s="1184"/>
      <c r="DY24" s="1184"/>
      <c r="DZ24" s="1184"/>
      <c r="EA24" s="1184"/>
      <c r="EB24" s="1184"/>
      <c r="EC24" s="1184"/>
      <c r="ED24" s="1184"/>
      <c r="EE24" s="1184"/>
      <c r="EF24" s="1184"/>
      <c r="EG24" s="1184"/>
      <c r="EH24" s="1184"/>
      <c r="EI24" s="1184"/>
      <c r="EJ24" s="1184"/>
      <c r="EK24" s="1184"/>
      <c r="EL24" s="1184"/>
      <c r="EM24" s="1184"/>
      <c r="EN24" s="1184"/>
      <c r="EO24" s="1184"/>
      <c r="EP24" s="1184"/>
      <c r="EQ24" s="1184"/>
      <c r="ER24" s="1184"/>
      <c r="ES24" s="1184"/>
      <c r="ET24" s="1184"/>
      <c r="EU24" s="1184"/>
      <c r="EV24" s="1184"/>
      <c r="EW24" s="1184"/>
      <c r="EX24" s="1184"/>
      <c r="EY24" s="1184"/>
      <c r="EZ24" s="1184"/>
      <c r="FA24" s="1184"/>
      <c r="FB24" s="1184"/>
      <c r="FC24" s="1184"/>
      <c r="FD24" s="1184"/>
      <c r="FE24" s="1184"/>
      <c r="FF24" s="1184"/>
      <c r="FG24" s="1184"/>
      <c r="FH24" s="1184"/>
      <c r="FI24" s="1184"/>
      <c r="FJ24" s="1184"/>
      <c r="FK24" s="1184"/>
      <c r="FL24" s="1184"/>
      <c r="FM24" s="1184"/>
      <c r="FN24" s="1184"/>
      <c r="FO24" s="1184"/>
      <c r="FP24" s="1184"/>
      <c r="FQ24" s="1184"/>
      <c r="FR24" s="1184"/>
      <c r="FS24" s="1184"/>
      <c r="FT24" s="1184"/>
      <c r="FU24" s="1184"/>
      <c r="FV24" s="1184"/>
      <c r="FW24" s="1184"/>
      <c r="FX24" s="1184"/>
      <c r="FY24" s="1184"/>
      <c r="FZ24" s="1184"/>
      <c r="GA24" s="1184"/>
      <c r="GB24" s="1184"/>
      <c r="GC24" s="1184"/>
      <c r="GD24" s="1184"/>
      <c r="GE24" s="1184"/>
      <c r="GF24" s="1184"/>
      <c r="GG24" s="1184"/>
      <c r="GH24" s="1184"/>
      <c r="GI24" s="1184"/>
      <c r="GJ24" s="1184"/>
      <c r="GK24" s="1184"/>
      <c r="GL24" s="1184"/>
      <c r="GM24" s="1184"/>
      <c r="GN24" s="1184"/>
      <c r="GO24" s="1184"/>
      <c r="GP24" s="1184"/>
      <c r="GQ24" s="1184"/>
      <c r="GR24" s="1184"/>
      <c r="GS24" s="1184"/>
      <c r="GT24" s="1184"/>
      <c r="GU24" s="1184"/>
      <c r="GV24" s="1184"/>
      <c r="GW24" s="1184"/>
      <c r="GX24" s="1184"/>
      <c r="GY24" s="1184"/>
      <c r="GZ24" s="1184"/>
      <c r="HA24" s="1184"/>
      <c r="HB24" s="1184"/>
      <c r="HC24" s="1184"/>
      <c r="HD24" s="1184"/>
      <c r="HE24" s="1184"/>
      <c r="HF24" s="1184"/>
      <c r="HG24" s="1184"/>
      <c r="HH24" s="1184"/>
      <c r="HI24" s="1184"/>
      <c r="HJ24" s="1184"/>
      <c r="HK24" s="1184"/>
      <c r="HL24" s="1184"/>
      <c r="HM24" s="1184"/>
      <c r="HN24" s="1184"/>
      <c r="HO24" s="1184"/>
      <c r="HP24" s="1184"/>
      <c r="HQ24" s="1184"/>
      <c r="HR24" s="1184"/>
      <c r="HS24" s="1184"/>
      <c r="HT24" s="1184"/>
      <c r="HU24" s="1184"/>
      <c r="HV24" s="1184"/>
      <c r="HW24" s="1184"/>
      <c r="HX24" s="1184"/>
      <c r="HY24" s="1184"/>
      <c r="HZ24" s="1184"/>
      <c r="IA24" s="1184"/>
      <c r="IB24" s="1184"/>
      <c r="IC24" s="1184"/>
      <c r="ID24" s="1184"/>
      <c r="IE24" s="1184"/>
      <c r="IF24" s="1184"/>
      <c r="IG24" s="1184"/>
      <c r="IH24" s="1184"/>
      <c r="II24" s="1184"/>
      <c r="IJ24" s="1184"/>
      <c r="IK24" s="1184"/>
      <c r="IL24" s="1184"/>
      <c r="IM24" s="1184"/>
      <c r="IN24" s="1184"/>
      <c r="IO24" s="1184"/>
      <c r="IP24" s="1184"/>
      <c r="IQ24" s="1184"/>
      <c r="IR24" s="1184"/>
      <c r="IS24" s="1184"/>
      <c r="IT24" s="1184"/>
      <c r="IU24" s="1184"/>
      <c r="IV24" s="1184"/>
    </row>
    <row r="25" spans="1:256" ht="18">
      <c r="A25" s="1187" t="s">
        <v>455</v>
      </c>
      <c r="B25" s="1180"/>
      <c r="C25" s="1180"/>
      <c r="D25" s="2057"/>
      <c r="E25" s="2057"/>
      <c r="F25" s="2057"/>
      <c r="G25" s="2057"/>
      <c r="H25" s="2057"/>
      <c r="I25" s="2057"/>
      <c r="J25" s="2057"/>
      <c r="K25" s="2057"/>
      <c r="L25" s="2057"/>
      <c r="M25" s="1182"/>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4"/>
      <c r="AI25" s="1184"/>
      <c r="AJ25" s="1184"/>
      <c r="AK25" s="1184"/>
      <c r="AL25" s="1184"/>
      <c r="AM25" s="1184"/>
      <c r="AN25" s="1184"/>
      <c r="AO25" s="1184"/>
      <c r="AP25" s="1184"/>
      <c r="AQ25" s="1184"/>
      <c r="AR25" s="1184"/>
      <c r="AS25" s="1184"/>
      <c r="AT25" s="1184"/>
      <c r="AU25" s="1184"/>
      <c r="AV25" s="1184"/>
      <c r="AW25" s="1184"/>
      <c r="AX25" s="1184"/>
      <c r="AY25" s="1184"/>
      <c r="AZ25" s="1184"/>
      <c r="BA25" s="1184"/>
      <c r="BB25" s="1184"/>
      <c r="BC25" s="1184"/>
      <c r="BD25" s="1184"/>
      <c r="BE25" s="1184"/>
      <c r="BF25" s="1184"/>
      <c r="BG25" s="1184"/>
      <c r="BH25" s="1184"/>
      <c r="BI25" s="1184"/>
      <c r="BJ25" s="1184"/>
      <c r="BK25" s="1184"/>
      <c r="BL25" s="1184"/>
      <c r="BM25" s="1184"/>
      <c r="BN25" s="1184"/>
      <c r="BO25" s="1184"/>
      <c r="BP25" s="1184"/>
      <c r="BQ25" s="1184"/>
      <c r="BR25" s="1184"/>
      <c r="BS25" s="1184"/>
      <c r="BT25" s="1184"/>
      <c r="BU25" s="1184"/>
      <c r="BV25" s="1184"/>
      <c r="BW25" s="1184"/>
      <c r="BX25" s="1184"/>
      <c r="BY25" s="1184"/>
      <c r="BZ25" s="1184"/>
      <c r="CA25" s="1184"/>
      <c r="CB25" s="1184"/>
      <c r="CC25" s="1184"/>
      <c r="CD25" s="1184"/>
      <c r="CE25" s="1184"/>
      <c r="CF25" s="1184"/>
      <c r="CG25" s="1184"/>
      <c r="CH25" s="1184"/>
      <c r="CI25" s="1184"/>
      <c r="CJ25" s="1184"/>
      <c r="CK25" s="1184"/>
      <c r="CL25" s="1184"/>
      <c r="CM25" s="1184"/>
      <c r="CN25" s="1184"/>
      <c r="CO25" s="1184"/>
      <c r="CP25" s="1184"/>
      <c r="CQ25" s="1184"/>
      <c r="CR25" s="1184"/>
      <c r="CS25" s="1184"/>
      <c r="CT25" s="1184"/>
      <c r="CU25" s="1184"/>
      <c r="CV25" s="1184"/>
      <c r="CW25" s="1184"/>
      <c r="CX25" s="1184"/>
      <c r="CY25" s="1184"/>
      <c r="CZ25" s="1184"/>
      <c r="DA25" s="1184"/>
      <c r="DB25" s="1184"/>
      <c r="DC25" s="1184"/>
      <c r="DD25" s="1184"/>
      <c r="DE25" s="1184"/>
      <c r="DF25" s="1184"/>
      <c r="DG25" s="1184"/>
      <c r="DH25" s="1184"/>
      <c r="DI25" s="1184"/>
      <c r="DJ25" s="1184"/>
      <c r="DK25" s="1184"/>
      <c r="DL25" s="1184"/>
      <c r="DM25" s="1184"/>
      <c r="DN25" s="1184"/>
      <c r="DO25" s="1184"/>
      <c r="DP25" s="1184"/>
      <c r="DQ25" s="1184"/>
      <c r="DR25" s="1184"/>
      <c r="DS25" s="1184"/>
      <c r="DT25" s="1184"/>
      <c r="DU25" s="1184"/>
      <c r="DV25" s="1184"/>
      <c r="DW25" s="1184"/>
      <c r="DX25" s="1184"/>
      <c r="DY25" s="1184"/>
      <c r="DZ25" s="1184"/>
      <c r="EA25" s="1184"/>
      <c r="EB25" s="1184"/>
      <c r="EC25" s="1184"/>
      <c r="ED25" s="1184"/>
      <c r="EE25" s="1184"/>
      <c r="EF25" s="1184"/>
      <c r="EG25" s="1184"/>
      <c r="EH25" s="1184"/>
      <c r="EI25" s="1184"/>
      <c r="EJ25" s="1184"/>
      <c r="EK25" s="1184"/>
      <c r="EL25" s="1184"/>
      <c r="EM25" s="1184"/>
      <c r="EN25" s="1184"/>
      <c r="EO25" s="1184"/>
      <c r="EP25" s="1184"/>
      <c r="EQ25" s="1184"/>
      <c r="ER25" s="1184"/>
      <c r="ES25" s="1184"/>
      <c r="ET25" s="1184"/>
      <c r="EU25" s="1184"/>
      <c r="EV25" s="1184"/>
      <c r="EW25" s="1184"/>
      <c r="EX25" s="1184"/>
      <c r="EY25" s="1184"/>
      <c r="EZ25" s="1184"/>
      <c r="FA25" s="1184"/>
      <c r="FB25" s="1184"/>
      <c r="FC25" s="1184"/>
      <c r="FD25" s="1184"/>
      <c r="FE25" s="1184"/>
      <c r="FF25" s="1184"/>
      <c r="FG25" s="1184"/>
      <c r="FH25" s="1184"/>
      <c r="FI25" s="1184"/>
      <c r="FJ25" s="1184"/>
      <c r="FK25" s="1184"/>
      <c r="FL25" s="1184"/>
      <c r="FM25" s="1184"/>
      <c r="FN25" s="1184"/>
      <c r="FO25" s="1184"/>
      <c r="FP25" s="1184"/>
      <c r="FQ25" s="1184"/>
      <c r="FR25" s="1184"/>
      <c r="FS25" s="1184"/>
      <c r="FT25" s="1184"/>
      <c r="FU25" s="1184"/>
      <c r="FV25" s="1184"/>
      <c r="FW25" s="1184"/>
      <c r="FX25" s="1184"/>
      <c r="FY25" s="1184"/>
      <c r="FZ25" s="1184"/>
      <c r="GA25" s="1184"/>
      <c r="GB25" s="1184"/>
      <c r="GC25" s="1184"/>
      <c r="GD25" s="1184"/>
      <c r="GE25" s="1184"/>
      <c r="GF25" s="1184"/>
      <c r="GG25" s="1184"/>
      <c r="GH25" s="1184"/>
      <c r="GI25" s="1184"/>
      <c r="GJ25" s="1184"/>
      <c r="GK25" s="1184"/>
      <c r="GL25" s="1184"/>
      <c r="GM25" s="1184"/>
      <c r="GN25" s="1184"/>
      <c r="GO25" s="1184"/>
      <c r="GP25" s="1184"/>
      <c r="GQ25" s="1184"/>
      <c r="GR25" s="1184"/>
      <c r="GS25" s="1184"/>
      <c r="GT25" s="1184"/>
      <c r="GU25" s="1184"/>
      <c r="GV25" s="1184"/>
      <c r="GW25" s="1184"/>
      <c r="GX25" s="1184"/>
      <c r="GY25" s="1184"/>
      <c r="GZ25" s="1184"/>
      <c r="HA25" s="1184"/>
      <c r="HB25" s="1184"/>
      <c r="HC25" s="1184"/>
      <c r="HD25" s="1184"/>
      <c r="HE25" s="1184"/>
      <c r="HF25" s="1184"/>
      <c r="HG25" s="1184"/>
      <c r="HH25" s="1184"/>
      <c r="HI25" s="1184"/>
      <c r="HJ25" s="1184"/>
      <c r="HK25" s="1184"/>
      <c r="HL25" s="1184"/>
      <c r="HM25" s="1184"/>
      <c r="HN25" s="1184"/>
      <c r="HO25" s="1184"/>
      <c r="HP25" s="1184"/>
      <c r="HQ25" s="1184"/>
      <c r="HR25" s="1184"/>
      <c r="HS25" s="1184"/>
      <c r="HT25" s="1184"/>
      <c r="HU25" s="1184"/>
      <c r="HV25" s="1184"/>
      <c r="HW25" s="1184"/>
      <c r="HX25" s="1184"/>
      <c r="HY25" s="1184"/>
      <c r="HZ25" s="1184"/>
      <c r="IA25" s="1184"/>
      <c r="IB25" s="1184"/>
      <c r="IC25" s="1184"/>
      <c r="ID25" s="1184"/>
      <c r="IE25" s="1184"/>
      <c r="IF25" s="1184"/>
      <c r="IG25" s="1184"/>
      <c r="IH25" s="1184"/>
      <c r="II25" s="1184"/>
      <c r="IJ25" s="1184"/>
      <c r="IK25" s="1184"/>
      <c r="IL25" s="1184"/>
      <c r="IM25" s="1184"/>
      <c r="IN25" s="1184"/>
      <c r="IO25" s="1184"/>
      <c r="IP25" s="1184"/>
      <c r="IQ25" s="1184"/>
      <c r="IR25" s="1184"/>
      <c r="IS25" s="1184"/>
      <c r="IT25" s="1184"/>
      <c r="IU25" s="1184"/>
      <c r="IV25" s="1184"/>
    </row>
    <row r="26" spans="1:256" ht="7.5" customHeight="1">
      <c r="A26" s="1184" t="s">
        <v>21</v>
      </c>
      <c r="B26" s="1184"/>
      <c r="C26" s="1184"/>
      <c r="D26" s="1151"/>
      <c r="E26" s="1151"/>
      <c r="F26" s="1151"/>
      <c r="G26" s="1151"/>
      <c r="H26" s="1151"/>
      <c r="I26" s="1151"/>
      <c r="J26" s="1151"/>
      <c r="K26" s="1151"/>
      <c r="L26" s="1151"/>
      <c r="M26" s="1182"/>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4"/>
      <c r="AL26" s="1184"/>
      <c r="AM26" s="1184"/>
      <c r="AN26" s="1184"/>
      <c r="AO26" s="1184"/>
      <c r="AP26" s="1184"/>
      <c r="AQ26" s="1184"/>
      <c r="AR26" s="1184"/>
      <c r="AS26" s="1184"/>
      <c r="AT26" s="1184"/>
      <c r="AU26" s="1184"/>
      <c r="AV26" s="1184"/>
      <c r="AW26" s="1184"/>
      <c r="AX26" s="1184"/>
      <c r="AY26" s="1184"/>
      <c r="AZ26" s="1184"/>
      <c r="BA26" s="1184"/>
      <c r="BB26" s="1184"/>
      <c r="BC26" s="1184"/>
      <c r="BD26" s="1184"/>
      <c r="BE26" s="1184"/>
      <c r="BF26" s="1184"/>
      <c r="BG26" s="1184"/>
      <c r="BH26" s="1184"/>
      <c r="BI26" s="1184"/>
      <c r="BJ26" s="1184"/>
      <c r="BK26" s="1184"/>
      <c r="BL26" s="1184"/>
      <c r="BM26" s="1184"/>
      <c r="BN26" s="1184"/>
      <c r="BO26" s="1184"/>
      <c r="BP26" s="1184"/>
      <c r="BQ26" s="1184"/>
      <c r="BR26" s="1184"/>
      <c r="BS26" s="1184"/>
      <c r="BT26" s="1184"/>
      <c r="BU26" s="1184"/>
      <c r="BV26" s="1184"/>
      <c r="BW26" s="1184"/>
      <c r="BX26" s="1184"/>
      <c r="BY26" s="1184"/>
      <c r="BZ26" s="1184"/>
      <c r="CA26" s="1184"/>
      <c r="CB26" s="1184"/>
      <c r="CC26" s="1184"/>
      <c r="CD26" s="1184"/>
      <c r="CE26" s="1184"/>
      <c r="CF26" s="1184"/>
      <c r="CG26" s="1184"/>
      <c r="CH26" s="1184"/>
      <c r="CI26" s="1184"/>
      <c r="CJ26" s="1184"/>
      <c r="CK26" s="1184"/>
      <c r="CL26" s="1184"/>
      <c r="CM26" s="1184"/>
      <c r="CN26" s="1184"/>
      <c r="CO26" s="1184"/>
      <c r="CP26" s="1184"/>
      <c r="CQ26" s="1184"/>
      <c r="CR26" s="1184"/>
      <c r="CS26" s="1184"/>
      <c r="CT26" s="1184"/>
      <c r="CU26" s="1184"/>
      <c r="CV26" s="1184"/>
      <c r="CW26" s="1184"/>
      <c r="CX26" s="1184"/>
      <c r="CY26" s="1184"/>
      <c r="CZ26" s="1184"/>
      <c r="DA26" s="1184"/>
      <c r="DB26" s="1184"/>
      <c r="DC26" s="1184"/>
      <c r="DD26" s="1184"/>
      <c r="DE26" s="1184"/>
      <c r="DF26" s="1184"/>
      <c r="DG26" s="1184"/>
      <c r="DH26" s="1184"/>
      <c r="DI26" s="1184"/>
      <c r="DJ26" s="1184"/>
      <c r="DK26" s="1184"/>
      <c r="DL26" s="1184"/>
      <c r="DM26" s="1184"/>
      <c r="DN26" s="1184"/>
      <c r="DO26" s="1184"/>
      <c r="DP26" s="1184"/>
      <c r="DQ26" s="1184"/>
      <c r="DR26" s="1184"/>
      <c r="DS26" s="1184"/>
      <c r="DT26" s="1184"/>
      <c r="DU26" s="1184"/>
      <c r="DV26" s="1184"/>
      <c r="DW26" s="1184"/>
      <c r="DX26" s="1184"/>
      <c r="DY26" s="1184"/>
      <c r="DZ26" s="1184"/>
      <c r="EA26" s="1184"/>
      <c r="EB26" s="1184"/>
      <c r="EC26" s="1184"/>
      <c r="ED26" s="1184"/>
      <c r="EE26" s="1184"/>
      <c r="EF26" s="1184"/>
      <c r="EG26" s="1184"/>
      <c r="EH26" s="1184"/>
      <c r="EI26" s="1184"/>
      <c r="EJ26" s="1184"/>
      <c r="EK26" s="1184"/>
      <c r="EL26" s="1184"/>
      <c r="EM26" s="1184"/>
      <c r="EN26" s="1184"/>
      <c r="EO26" s="1184"/>
      <c r="EP26" s="1184"/>
      <c r="EQ26" s="1184"/>
      <c r="ER26" s="1184"/>
      <c r="ES26" s="1184"/>
      <c r="ET26" s="1184"/>
      <c r="EU26" s="1184"/>
      <c r="EV26" s="1184"/>
      <c r="EW26" s="1184"/>
      <c r="EX26" s="1184"/>
      <c r="EY26" s="1184"/>
      <c r="EZ26" s="1184"/>
      <c r="FA26" s="1184"/>
      <c r="FB26" s="1184"/>
      <c r="FC26" s="1184"/>
      <c r="FD26" s="1184"/>
      <c r="FE26" s="1184"/>
      <c r="FF26" s="1184"/>
      <c r="FG26" s="1184"/>
      <c r="FH26" s="1184"/>
      <c r="FI26" s="1184"/>
      <c r="FJ26" s="1184"/>
      <c r="FK26" s="1184"/>
      <c r="FL26" s="1184"/>
      <c r="FM26" s="1184"/>
      <c r="FN26" s="1184"/>
      <c r="FO26" s="1184"/>
      <c r="FP26" s="1184"/>
      <c r="FQ26" s="1184"/>
      <c r="FR26" s="1184"/>
      <c r="FS26" s="1184"/>
      <c r="FT26" s="1184"/>
      <c r="FU26" s="1184"/>
      <c r="FV26" s="1184"/>
      <c r="FW26" s="1184"/>
      <c r="FX26" s="1184"/>
      <c r="FY26" s="1184"/>
      <c r="FZ26" s="1184"/>
      <c r="GA26" s="1184"/>
      <c r="GB26" s="1184"/>
      <c r="GC26" s="1184"/>
      <c r="GD26" s="1184"/>
      <c r="GE26" s="1184"/>
      <c r="GF26" s="1184"/>
      <c r="GG26" s="1184"/>
      <c r="GH26" s="1184"/>
      <c r="GI26" s="1184"/>
      <c r="GJ26" s="1184"/>
      <c r="GK26" s="1184"/>
      <c r="GL26" s="1184"/>
      <c r="GM26" s="1184"/>
      <c r="GN26" s="1184"/>
      <c r="GO26" s="1184"/>
      <c r="GP26" s="1184"/>
      <c r="GQ26" s="1184"/>
      <c r="GR26" s="1184"/>
      <c r="GS26" s="1184"/>
      <c r="GT26" s="1184"/>
      <c r="GU26" s="1184"/>
      <c r="GV26" s="1184"/>
      <c r="GW26" s="1184"/>
      <c r="GX26" s="1184"/>
      <c r="GY26" s="1184"/>
      <c r="GZ26" s="1184"/>
      <c r="HA26" s="1184"/>
      <c r="HB26" s="1184"/>
      <c r="HC26" s="1184"/>
      <c r="HD26" s="1184"/>
      <c r="HE26" s="1184"/>
      <c r="HF26" s="1184"/>
      <c r="HG26" s="1184"/>
      <c r="HH26" s="1184"/>
      <c r="HI26" s="1184"/>
      <c r="HJ26" s="1184"/>
      <c r="HK26" s="1184"/>
      <c r="HL26" s="1184"/>
      <c r="HM26" s="1184"/>
      <c r="HN26" s="1184"/>
      <c r="HO26" s="1184"/>
      <c r="HP26" s="1184"/>
      <c r="HQ26" s="1184"/>
      <c r="HR26" s="1184"/>
      <c r="HS26" s="1184"/>
      <c r="HT26" s="1184"/>
      <c r="HU26" s="1184"/>
      <c r="HV26" s="1184"/>
      <c r="HW26" s="1184"/>
      <c r="HX26" s="1184"/>
      <c r="HY26" s="1184"/>
      <c r="HZ26" s="1184"/>
      <c r="IA26" s="1184"/>
      <c r="IB26" s="1184"/>
      <c r="IC26" s="1184"/>
      <c r="ID26" s="1184"/>
      <c r="IE26" s="1184"/>
      <c r="IF26" s="1184"/>
      <c r="IG26" s="1184"/>
      <c r="IH26" s="1184"/>
      <c r="II26" s="1184"/>
      <c r="IJ26" s="1184"/>
      <c r="IK26" s="1184"/>
      <c r="IL26" s="1184"/>
      <c r="IM26" s="1184"/>
      <c r="IN26" s="1184"/>
      <c r="IO26" s="1184"/>
      <c r="IP26" s="1184"/>
      <c r="IQ26" s="1184"/>
      <c r="IR26" s="1184"/>
      <c r="IS26" s="1184"/>
      <c r="IT26" s="1184"/>
      <c r="IU26" s="1184"/>
      <c r="IV26" s="1184"/>
    </row>
    <row r="27" spans="1:256" ht="16.5" customHeight="1">
      <c r="A27" s="1184" t="s">
        <v>456</v>
      </c>
      <c r="B27" s="1184"/>
      <c r="C27" s="1184" t="s">
        <v>21</v>
      </c>
      <c r="D27" s="1156">
        <v>19.446000000000002</v>
      </c>
      <c r="E27" s="1150"/>
      <c r="F27" s="2069">
        <v>1.3360000000000001</v>
      </c>
      <c r="G27" s="1150"/>
      <c r="H27" s="2069">
        <v>0</v>
      </c>
      <c r="I27" s="1150"/>
      <c r="J27" s="2069">
        <v>0</v>
      </c>
      <c r="K27" s="1150"/>
      <c r="L27" s="1151">
        <f t="shared" ref="L27:L43" si="0">ROUND(D27+F27-H27+J27,3)</f>
        <v>20.782</v>
      </c>
      <c r="M27" s="1192"/>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4"/>
      <c r="AL27" s="1184"/>
      <c r="AM27" s="1184"/>
      <c r="AN27" s="1184"/>
      <c r="AO27" s="1184"/>
      <c r="AP27" s="1184"/>
      <c r="AQ27" s="1184"/>
      <c r="AR27" s="1184"/>
      <c r="AS27" s="1184"/>
      <c r="AT27" s="1184"/>
      <c r="AU27" s="1184"/>
      <c r="AV27" s="1184"/>
      <c r="AW27" s="1184"/>
      <c r="AX27" s="1184"/>
      <c r="AY27" s="1184"/>
      <c r="AZ27" s="1184"/>
      <c r="BA27" s="1184"/>
      <c r="BB27" s="1184"/>
      <c r="BC27" s="1184"/>
      <c r="BD27" s="1184"/>
      <c r="BE27" s="1184"/>
      <c r="BF27" s="1184"/>
      <c r="BG27" s="1184"/>
      <c r="BH27" s="1184"/>
      <c r="BI27" s="1184"/>
      <c r="BJ27" s="1184"/>
      <c r="BK27" s="1184"/>
      <c r="BL27" s="1184"/>
      <c r="BM27" s="1184"/>
      <c r="BN27" s="1184"/>
      <c r="BO27" s="1184"/>
      <c r="BP27" s="1184"/>
      <c r="BQ27" s="1184"/>
      <c r="BR27" s="1184"/>
      <c r="BS27" s="1184"/>
      <c r="BT27" s="1184"/>
      <c r="BU27" s="1184"/>
      <c r="BV27" s="1184"/>
      <c r="BW27" s="1184"/>
      <c r="BX27" s="1184"/>
      <c r="BY27" s="1184"/>
      <c r="BZ27" s="1184"/>
      <c r="CA27" s="1184"/>
      <c r="CB27" s="1184"/>
      <c r="CC27" s="1184"/>
      <c r="CD27" s="1184"/>
      <c r="CE27" s="1184"/>
      <c r="CF27" s="1184"/>
      <c r="CG27" s="1184"/>
      <c r="CH27" s="1184"/>
      <c r="CI27" s="1184"/>
      <c r="CJ27" s="1184"/>
      <c r="CK27" s="1184"/>
      <c r="CL27" s="1184"/>
      <c r="CM27" s="1184"/>
      <c r="CN27" s="1184"/>
      <c r="CO27" s="1184"/>
      <c r="CP27" s="1184"/>
      <c r="CQ27" s="1184"/>
      <c r="CR27" s="1184"/>
      <c r="CS27" s="1184"/>
      <c r="CT27" s="1184"/>
      <c r="CU27" s="1184"/>
      <c r="CV27" s="1184"/>
      <c r="CW27" s="1184"/>
      <c r="CX27" s="1184"/>
      <c r="CY27" s="1184"/>
      <c r="CZ27" s="1184"/>
      <c r="DA27" s="1184"/>
      <c r="DB27" s="1184"/>
      <c r="DC27" s="1184"/>
      <c r="DD27" s="1184"/>
      <c r="DE27" s="1184"/>
      <c r="DF27" s="1184"/>
      <c r="DG27" s="1184"/>
      <c r="DH27" s="1184"/>
      <c r="DI27" s="1184"/>
      <c r="DJ27" s="1184"/>
      <c r="DK27" s="1184"/>
      <c r="DL27" s="1184"/>
      <c r="DM27" s="1184"/>
      <c r="DN27" s="1184"/>
      <c r="DO27" s="1184"/>
      <c r="DP27" s="1184"/>
      <c r="DQ27" s="1184"/>
      <c r="DR27" s="1184"/>
      <c r="DS27" s="1184"/>
      <c r="DT27" s="1184"/>
      <c r="DU27" s="1184"/>
      <c r="DV27" s="1184"/>
      <c r="DW27" s="1184"/>
      <c r="DX27" s="1184"/>
      <c r="DY27" s="1184"/>
      <c r="DZ27" s="1184"/>
      <c r="EA27" s="1184"/>
      <c r="EB27" s="1184"/>
      <c r="EC27" s="1184"/>
      <c r="ED27" s="1184"/>
      <c r="EE27" s="1184"/>
      <c r="EF27" s="1184"/>
      <c r="EG27" s="1184"/>
      <c r="EH27" s="1184"/>
      <c r="EI27" s="1184"/>
      <c r="EJ27" s="1184"/>
      <c r="EK27" s="1184"/>
      <c r="EL27" s="1184"/>
      <c r="EM27" s="1184"/>
      <c r="EN27" s="1184"/>
      <c r="EO27" s="1184"/>
      <c r="EP27" s="1184"/>
      <c r="EQ27" s="1184"/>
      <c r="ER27" s="1184"/>
      <c r="ES27" s="1184"/>
      <c r="ET27" s="1184"/>
      <c r="EU27" s="1184"/>
      <c r="EV27" s="1184"/>
      <c r="EW27" s="1184"/>
      <c r="EX27" s="1184"/>
      <c r="EY27" s="1184"/>
      <c r="EZ27" s="1184"/>
      <c r="FA27" s="1184"/>
      <c r="FB27" s="1184"/>
      <c r="FC27" s="1184"/>
      <c r="FD27" s="1184"/>
      <c r="FE27" s="1184"/>
      <c r="FF27" s="1184"/>
      <c r="FG27" s="1184"/>
      <c r="FH27" s="1184"/>
      <c r="FI27" s="1184"/>
      <c r="FJ27" s="1184"/>
      <c r="FK27" s="1184"/>
      <c r="FL27" s="1184"/>
      <c r="FM27" s="1184"/>
      <c r="FN27" s="1184"/>
      <c r="FO27" s="1184"/>
      <c r="FP27" s="1184"/>
      <c r="FQ27" s="1184"/>
      <c r="FR27" s="1184"/>
      <c r="FS27" s="1184"/>
      <c r="FT27" s="1184"/>
      <c r="FU27" s="1184"/>
      <c r="FV27" s="1184"/>
      <c r="FW27" s="1184"/>
      <c r="FX27" s="1184"/>
      <c r="FY27" s="1184"/>
      <c r="FZ27" s="1184"/>
      <c r="GA27" s="1184"/>
      <c r="GB27" s="1184"/>
      <c r="GC27" s="1184"/>
      <c r="GD27" s="1184"/>
      <c r="GE27" s="1184"/>
      <c r="GF27" s="1184"/>
      <c r="GG27" s="1184"/>
      <c r="GH27" s="1184"/>
      <c r="GI27" s="1184"/>
      <c r="GJ27" s="1184"/>
      <c r="GK27" s="1184"/>
      <c r="GL27" s="1184"/>
      <c r="GM27" s="1184"/>
      <c r="GN27" s="1184"/>
      <c r="GO27" s="1184"/>
      <c r="GP27" s="1184"/>
      <c r="GQ27" s="1184"/>
      <c r="GR27" s="1184"/>
      <c r="GS27" s="1184"/>
      <c r="GT27" s="1184"/>
      <c r="GU27" s="1184"/>
      <c r="GV27" s="1184"/>
      <c r="GW27" s="1184"/>
      <c r="GX27" s="1184"/>
      <c r="GY27" s="1184"/>
      <c r="GZ27" s="1184"/>
      <c r="HA27" s="1184"/>
      <c r="HB27" s="1184"/>
      <c r="HC27" s="1184"/>
      <c r="HD27" s="1184"/>
      <c r="HE27" s="1184"/>
      <c r="HF27" s="1184"/>
      <c r="HG27" s="1184"/>
      <c r="HH27" s="1184"/>
      <c r="HI27" s="1184"/>
      <c r="HJ27" s="1184"/>
      <c r="HK27" s="1184"/>
      <c r="HL27" s="1184"/>
      <c r="HM27" s="1184"/>
      <c r="HN27" s="1184"/>
      <c r="HO27" s="1184"/>
      <c r="HP27" s="1184"/>
      <c r="HQ27" s="1184"/>
      <c r="HR27" s="1184"/>
      <c r="HS27" s="1184"/>
      <c r="HT27" s="1184"/>
      <c r="HU27" s="1184"/>
      <c r="HV27" s="1184"/>
      <c r="HW27" s="1184"/>
      <c r="HX27" s="1184"/>
      <c r="HY27" s="1184"/>
      <c r="HZ27" s="1184"/>
      <c r="IA27" s="1184"/>
      <c r="IB27" s="1184"/>
      <c r="IC27" s="1184"/>
      <c r="ID27" s="1184"/>
      <c r="IE27" s="1184"/>
      <c r="IF27" s="1184"/>
      <c r="IG27" s="1184"/>
      <c r="IH27" s="1184"/>
      <c r="II27" s="1184"/>
      <c r="IJ27" s="1184"/>
      <c r="IK27" s="1184"/>
      <c r="IL27" s="1184"/>
      <c r="IM27" s="1184"/>
      <c r="IN27" s="1184"/>
      <c r="IO27" s="1184"/>
      <c r="IP27" s="1184"/>
      <c r="IQ27" s="1184"/>
      <c r="IR27" s="1184"/>
      <c r="IS27" s="1184"/>
      <c r="IT27" s="1184"/>
      <c r="IU27" s="1184"/>
      <c r="IV27" s="1184"/>
    </row>
    <row r="28" spans="1:256" ht="15.75" customHeight="1">
      <c r="A28" s="2060" t="s">
        <v>457</v>
      </c>
      <c r="B28" s="1184"/>
      <c r="C28" s="1184"/>
      <c r="D28" s="1156">
        <v>0.24299999999999999</v>
      </c>
      <c r="E28" s="1150"/>
      <c r="F28" s="2069">
        <v>2E-3</v>
      </c>
      <c r="G28" s="2070"/>
      <c r="H28" s="2069">
        <v>1.4999999999999999E-2</v>
      </c>
      <c r="I28" s="2070"/>
      <c r="J28" s="2069">
        <v>0</v>
      </c>
      <c r="K28" s="2070"/>
      <c r="L28" s="1151">
        <f t="shared" si="0"/>
        <v>0.23</v>
      </c>
      <c r="M28" s="1192"/>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84"/>
      <c r="AM28" s="1184"/>
      <c r="AN28" s="1184"/>
      <c r="AO28" s="1184"/>
      <c r="AP28" s="1184"/>
      <c r="AQ28" s="1184"/>
      <c r="AR28" s="1184"/>
      <c r="AS28" s="1184"/>
      <c r="AT28" s="1184"/>
      <c r="AU28" s="1184"/>
      <c r="AV28" s="1184"/>
      <c r="AW28" s="1184"/>
      <c r="AX28" s="1184"/>
      <c r="AY28" s="1184"/>
      <c r="AZ28" s="1184"/>
      <c r="BA28" s="1184"/>
      <c r="BB28" s="1184"/>
      <c r="BC28" s="1184"/>
      <c r="BD28" s="1184"/>
      <c r="BE28" s="1184"/>
      <c r="BF28" s="1184"/>
      <c r="BG28" s="1184"/>
      <c r="BH28" s="1184"/>
      <c r="BI28" s="1184"/>
      <c r="BJ28" s="1184"/>
      <c r="BK28" s="1184"/>
      <c r="BL28" s="1184"/>
      <c r="BM28" s="1184"/>
      <c r="BN28" s="1184"/>
      <c r="BO28" s="1184"/>
      <c r="BP28" s="1184"/>
      <c r="BQ28" s="1184"/>
      <c r="BR28" s="1184"/>
      <c r="BS28" s="1184"/>
      <c r="BT28" s="1184"/>
      <c r="BU28" s="1184"/>
      <c r="BV28" s="1184"/>
      <c r="BW28" s="1184"/>
      <c r="BX28" s="1184"/>
      <c r="BY28" s="1184"/>
      <c r="BZ28" s="1184"/>
      <c r="CA28" s="1184"/>
      <c r="CB28" s="1184"/>
      <c r="CC28" s="1184"/>
      <c r="CD28" s="1184"/>
      <c r="CE28" s="1184"/>
      <c r="CF28" s="1184"/>
      <c r="CG28" s="1184"/>
      <c r="CH28" s="1184"/>
      <c r="CI28" s="1184"/>
      <c r="CJ28" s="1184"/>
      <c r="CK28" s="1184"/>
      <c r="CL28" s="1184"/>
      <c r="CM28" s="1184"/>
      <c r="CN28" s="1184"/>
      <c r="CO28" s="1184"/>
      <c r="CP28" s="1184"/>
      <c r="CQ28" s="1184"/>
      <c r="CR28" s="1184"/>
      <c r="CS28" s="1184"/>
      <c r="CT28" s="1184"/>
      <c r="CU28" s="1184"/>
      <c r="CV28" s="1184"/>
      <c r="CW28" s="1184"/>
      <c r="CX28" s="1184"/>
      <c r="CY28" s="1184"/>
      <c r="CZ28" s="1184"/>
      <c r="DA28" s="1184"/>
      <c r="DB28" s="1184"/>
      <c r="DC28" s="1184"/>
      <c r="DD28" s="1184"/>
      <c r="DE28" s="1184"/>
      <c r="DF28" s="1184"/>
      <c r="DG28" s="1184"/>
      <c r="DH28" s="1184"/>
      <c r="DI28" s="1184"/>
      <c r="DJ28" s="1184"/>
      <c r="DK28" s="1184"/>
      <c r="DL28" s="1184"/>
      <c r="DM28" s="1184"/>
      <c r="DN28" s="1184"/>
      <c r="DO28" s="1184"/>
      <c r="DP28" s="1184"/>
      <c r="DQ28" s="1184"/>
      <c r="DR28" s="1184"/>
      <c r="DS28" s="1184"/>
      <c r="DT28" s="1184"/>
      <c r="DU28" s="1184"/>
      <c r="DV28" s="1184"/>
      <c r="DW28" s="1184"/>
      <c r="DX28" s="1184"/>
      <c r="DY28" s="1184"/>
      <c r="DZ28" s="1184"/>
      <c r="EA28" s="1184"/>
      <c r="EB28" s="1184"/>
      <c r="EC28" s="1184"/>
      <c r="ED28" s="1184"/>
      <c r="EE28" s="1184"/>
      <c r="EF28" s="1184"/>
      <c r="EG28" s="1184"/>
      <c r="EH28" s="1184"/>
      <c r="EI28" s="1184"/>
      <c r="EJ28" s="1184"/>
      <c r="EK28" s="1184"/>
      <c r="EL28" s="1184"/>
      <c r="EM28" s="1184"/>
      <c r="EN28" s="1184"/>
      <c r="EO28" s="1184"/>
      <c r="EP28" s="1184"/>
      <c r="EQ28" s="1184"/>
      <c r="ER28" s="1184"/>
      <c r="ES28" s="1184"/>
      <c r="ET28" s="1184"/>
      <c r="EU28" s="1184"/>
      <c r="EV28" s="1184"/>
      <c r="EW28" s="1184"/>
      <c r="EX28" s="1184"/>
      <c r="EY28" s="1184"/>
      <c r="EZ28" s="1184"/>
      <c r="FA28" s="1184"/>
      <c r="FB28" s="1184"/>
      <c r="FC28" s="1184"/>
      <c r="FD28" s="1184"/>
      <c r="FE28" s="1184"/>
      <c r="FF28" s="1184"/>
      <c r="FG28" s="1184"/>
      <c r="FH28" s="1184"/>
      <c r="FI28" s="1184"/>
      <c r="FJ28" s="1184"/>
      <c r="FK28" s="1184"/>
      <c r="FL28" s="1184"/>
      <c r="FM28" s="1184"/>
      <c r="FN28" s="1184"/>
      <c r="FO28" s="1184"/>
      <c r="FP28" s="1184"/>
      <c r="FQ28" s="1184"/>
      <c r="FR28" s="1184"/>
      <c r="FS28" s="1184"/>
      <c r="FT28" s="1184"/>
      <c r="FU28" s="1184"/>
      <c r="FV28" s="1184"/>
      <c r="FW28" s="1184"/>
      <c r="FX28" s="1184"/>
      <c r="FY28" s="1184"/>
      <c r="FZ28" s="1184"/>
      <c r="GA28" s="1184"/>
      <c r="GB28" s="1184"/>
      <c r="GC28" s="1184"/>
      <c r="GD28" s="1184"/>
      <c r="GE28" s="1184"/>
      <c r="GF28" s="1184"/>
      <c r="GG28" s="1184"/>
      <c r="GH28" s="1184"/>
      <c r="GI28" s="1184"/>
      <c r="GJ28" s="1184"/>
      <c r="GK28" s="1184"/>
      <c r="GL28" s="1184"/>
      <c r="GM28" s="1184"/>
      <c r="GN28" s="1184"/>
      <c r="GO28" s="1184"/>
      <c r="GP28" s="1184"/>
      <c r="GQ28" s="1184"/>
      <c r="GR28" s="1184"/>
      <c r="GS28" s="1184"/>
      <c r="GT28" s="1184"/>
      <c r="GU28" s="1184"/>
      <c r="GV28" s="1184"/>
      <c r="GW28" s="1184"/>
      <c r="GX28" s="1184"/>
      <c r="GY28" s="1184"/>
      <c r="GZ28" s="1184"/>
      <c r="HA28" s="1184"/>
      <c r="HB28" s="1184"/>
      <c r="HC28" s="1184"/>
      <c r="HD28" s="1184"/>
      <c r="HE28" s="1184"/>
      <c r="HF28" s="1184"/>
      <c r="HG28" s="1184"/>
      <c r="HH28" s="1184"/>
      <c r="HI28" s="1184"/>
      <c r="HJ28" s="1184"/>
      <c r="HK28" s="1184"/>
      <c r="HL28" s="1184"/>
      <c r="HM28" s="1184"/>
      <c r="HN28" s="1184"/>
      <c r="HO28" s="1184"/>
      <c r="HP28" s="1184"/>
      <c r="HQ28" s="1184"/>
      <c r="HR28" s="1184"/>
      <c r="HS28" s="1184"/>
      <c r="HT28" s="1184"/>
      <c r="HU28" s="1184"/>
      <c r="HV28" s="1184"/>
      <c r="HW28" s="1184"/>
      <c r="HX28" s="1184"/>
      <c r="HY28" s="1184"/>
      <c r="HZ28" s="1184"/>
      <c r="IA28" s="1184"/>
      <c r="IB28" s="1184"/>
      <c r="IC28" s="1184"/>
      <c r="ID28" s="1184"/>
      <c r="IE28" s="1184"/>
      <c r="IF28" s="1184"/>
      <c r="IG28" s="1184"/>
      <c r="IH28" s="1184"/>
      <c r="II28" s="1184"/>
      <c r="IJ28" s="1184"/>
      <c r="IK28" s="1184"/>
      <c r="IL28" s="1184"/>
      <c r="IM28" s="1184"/>
      <c r="IN28" s="1184"/>
      <c r="IO28" s="1184"/>
      <c r="IP28" s="1184"/>
      <c r="IQ28" s="1184"/>
      <c r="IR28" s="1184"/>
      <c r="IS28" s="1184"/>
      <c r="IT28" s="1184"/>
      <c r="IU28" s="1184"/>
      <c r="IV28" s="1184"/>
    </row>
    <row r="29" spans="1:256" ht="16.5" customHeight="1">
      <c r="A29" s="1184" t="s">
        <v>458</v>
      </c>
      <c r="B29" s="1184"/>
      <c r="C29" s="1184"/>
      <c r="D29" s="1156">
        <v>629.89599999999996</v>
      </c>
      <c r="E29" s="1150"/>
      <c r="F29" s="2070">
        <v>676.04300000000001</v>
      </c>
      <c r="G29" s="2070"/>
      <c r="H29" s="2070">
        <v>673.42700000000002</v>
      </c>
      <c r="I29" s="2070"/>
      <c r="J29" s="2069">
        <v>0</v>
      </c>
      <c r="K29" s="2070"/>
      <c r="L29" s="1151">
        <f t="shared" si="0"/>
        <v>632.51199999999994</v>
      </c>
      <c r="M29" s="1192"/>
      <c r="N29" s="1184"/>
      <c r="O29" s="1184"/>
      <c r="P29" s="1184"/>
      <c r="Q29" s="1184"/>
      <c r="R29" s="1184"/>
      <c r="S29" s="1184"/>
      <c r="T29" s="1184"/>
      <c r="U29" s="1184"/>
      <c r="V29" s="1184"/>
      <c r="W29" s="1184"/>
      <c r="X29" s="1184"/>
      <c r="Y29" s="1184"/>
      <c r="Z29" s="1184"/>
      <c r="AA29" s="1184"/>
      <c r="AB29" s="1184"/>
      <c r="AC29" s="1184"/>
      <c r="AD29" s="1184"/>
      <c r="AE29" s="1184"/>
      <c r="AF29" s="1184"/>
      <c r="AG29" s="1184"/>
      <c r="AH29" s="1184"/>
      <c r="AI29" s="1184"/>
      <c r="AJ29" s="1184"/>
      <c r="AK29" s="1184"/>
      <c r="AL29" s="1184"/>
      <c r="AM29" s="1184"/>
      <c r="AN29" s="1184"/>
      <c r="AO29" s="1184"/>
      <c r="AP29" s="1184"/>
      <c r="AQ29" s="1184"/>
      <c r="AR29" s="1184"/>
      <c r="AS29" s="1184"/>
      <c r="AT29" s="1184"/>
      <c r="AU29" s="1184"/>
      <c r="AV29" s="1184"/>
      <c r="AW29" s="1184"/>
      <c r="AX29" s="1184"/>
      <c r="AY29" s="1184"/>
      <c r="AZ29" s="1184"/>
      <c r="BA29" s="1184"/>
      <c r="BB29" s="1184"/>
      <c r="BC29" s="1184"/>
      <c r="BD29" s="1184"/>
      <c r="BE29" s="1184"/>
      <c r="BF29" s="1184"/>
      <c r="BG29" s="1184"/>
      <c r="BH29" s="1184"/>
      <c r="BI29" s="1184"/>
      <c r="BJ29" s="1184"/>
      <c r="BK29" s="1184"/>
      <c r="BL29" s="1184"/>
      <c r="BM29" s="1184"/>
      <c r="BN29" s="1184"/>
      <c r="BO29" s="1184"/>
      <c r="BP29" s="1184"/>
      <c r="BQ29" s="1184"/>
      <c r="BR29" s="1184"/>
      <c r="BS29" s="1184"/>
      <c r="BT29" s="1184"/>
      <c r="BU29" s="1184"/>
      <c r="BV29" s="1184"/>
      <c r="BW29" s="1184"/>
      <c r="BX29" s="1184"/>
      <c r="BY29" s="1184"/>
      <c r="BZ29" s="1184"/>
      <c r="CA29" s="1184"/>
      <c r="CB29" s="1184"/>
      <c r="CC29" s="1184"/>
      <c r="CD29" s="1184"/>
      <c r="CE29" s="1184"/>
      <c r="CF29" s="1184"/>
      <c r="CG29" s="1184"/>
      <c r="CH29" s="1184"/>
      <c r="CI29" s="1184"/>
      <c r="CJ29" s="1184"/>
      <c r="CK29" s="1184"/>
      <c r="CL29" s="1184"/>
      <c r="CM29" s="1184"/>
      <c r="CN29" s="1184"/>
      <c r="CO29" s="1184"/>
      <c r="CP29" s="1184"/>
      <c r="CQ29" s="1184"/>
      <c r="CR29" s="1184"/>
      <c r="CS29" s="1184"/>
      <c r="CT29" s="1184"/>
      <c r="CU29" s="1184"/>
      <c r="CV29" s="1184"/>
      <c r="CW29" s="1184"/>
      <c r="CX29" s="1184"/>
      <c r="CY29" s="1184"/>
      <c r="CZ29" s="1184"/>
      <c r="DA29" s="1184"/>
      <c r="DB29" s="1184"/>
      <c r="DC29" s="1184"/>
      <c r="DD29" s="1184"/>
      <c r="DE29" s="1184"/>
      <c r="DF29" s="1184"/>
      <c r="DG29" s="1184"/>
      <c r="DH29" s="1184"/>
      <c r="DI29" s="1184"/>
      <c r="DJ29" s="1184"/>
      <c r="DK29" s="1184"/>
      <c r="DL29" s="1184"/>
      <c r="DM29" s="1184"/>
      <c r="DN29" s="1184"/>
      <c r="DO29" s="1184"/>
      <c r="DP29" s="1184"/>
      <c r="DQ29" s="1184"/>
      <c r="DR29" s="1184"/>
      <c r="DS29" s="1184"/>
      <c r="DT29" s="1184"/>
      <c r="DU29" s="1184"/>
      <c r="DV29" s="1184"/>
      <c r="DW29" s="1184"/>
      <c r="DX29" s="1184"/>
      <c r="DY29" s="1184"/>
      <c r="DZ29" s="1184"/>
      <c r="EA29" s="1184"/>
      <c r="EB29" s="1184"/>
      <c r="EC29" s="1184"/>
      <c r="ED29" s="1184"/>
      <c r="EE29" s="1184"/>
      <c r="EF29" s="1184"/>
      <c r="EG29" s="1184"/>
      <c r="EH29" s="1184"/>
      <c r="EI29" s="1184"/>
      <c r="EJ29" s="1184"/>
      <c r="EK29" s="1184"/>
      <c r="EL29" s="1184"/>
      <c r="EM29" s="1184"/>
      <c r="EN29" s="1184"/>
      <c r="EO29" s="1184"/>
      <c r="EP29" s="1184"/>
      <c r="EQ29" s="1184"/>
      <c r="ER29" s="1184"/>
      <c r="ES29" s="1184"/>
      <c r="ET29" s="1184"/>
      <c r="EU29" s="1184"/>
      <c r="EV29" s="1184"/>
      <c r="EW29" s="1184"/>
      <c r="EX29" s="1184"/>
      <c r="EY29" s="1184"/>
      <c r="EZ29" s="1184"/>
      <c r="FA29" s="1184"/>
      <c r="FB29" s="1184"/>
      <c r="FC29" s="1184"/>
      <c r="FD29" s="1184"/>
      <c r="FE29" s="1184"/>
      <c r="FF29" s="1184"/>
      <c r="FG29" s="1184"/>
      <c r="FH29" s="1184"/>
      <c r="FI29" s="1184"/>
      <c r="FJ29" s="1184"/>
      <c r="FK29" s="1184"/>
      <c r="FL29" s="1184"/>
      <c r="FM29" s="1184"/>
      <c r="FN29" s="1184"/>
      <c r="FO29" s="1184"/>
      <c r="FP29" s="1184"/>
      <c r="FQ29" s="1184"/>
      <c r="FR29" s="1184"/>
      <c r="FS29" s="1184"/>
      <c r="FT29" s="1184"/>
      <c r="FU29" s="1184"/>
      <c r="FV29" s="1184"/>
      <c r="FW29" s="1184"/>
      <c r="FX29" s="1184"/>
      <c r="FY29" s="1184"/>
      <c r="FZ29" s="1184"/>
      <c r="GA29" s="1184"/>
      <c r="GB29" s="1184"/>
      <c r="GC29" s="1184"/>
      <c r="GD29" s="1184"/>
      <c r="GE29" s="1184"/>
      <c r="GF29" s="1184"/>
      <c r="GG29" s="1184"/>
      <c r="GH29" s="1184"/>
      <c r="GI29" s="1184"/>
      <c r="GJ29" s="1184"/>
      <c r="GK29" s="1184"/>
      <c r="GL29" s="1184"/>
      <c r="GM29" s="1184"/>
      <c r="GN29" s="1184"/>
      <c r="GO29" s="1184"/>
      <c r="GP29" s="1184"/>
      <c r="GQ29" s="1184"/>
      <c r="GR29" s="1184"/>
      <c r="GS29" s="1184"/>
      <c r="GT29" s="1184"/>
      <c r="GU29" s="1184"/>
      <c r="GV29" s="1184"/>
      <c r="GW29" s="1184"/>
      <c r="GX29" s="1184"/>
      <c r="GY29" s="1184"/>
      <c r="GZ29" s="1184"/>
      <c r="HA29" s="1184"/>
      <c r="HB29" s="1184"/>
      <c r="HC29" s="1184"/>
      <c r="HD29" s="1184"/>
      <c r="HE29" s="1184"/>
      <c r="HF29" s="1184"/>
      <c r="HG29" s="1184"/>
      <c r="HH29" s="1184"/>
      <c r="HI29" s="1184"/>
      <c r="HJ29" s="1184"/>
      <c r="HK29" s="1184"/>
      <c r="HL29" s="1184"/>
      <c r="HM29" s="1184"/>
      <c r="HN29" s="1184"/>
      <c r="HO29" s="1184"/>
      <c r="HP29" s="1184"/>
      <c r="HQ29" s="1184"/>
      <c r="HR29" s="1184"/>
      <c r="HS29" s="1184"/>
      <c r="HT29" s="1184"/>
      <c r="HU29" s="1184"/>
      <c r="HV29" s="1184"/>
      <c r="HW29" s="1184"/>
      <c r="HX29" s="1184"/>
      <c r="HY29" s="1184"/>
      <c r="HZ29" s="1184"/>
      <c r="IA29" s="1184"/>
      <c r="IB29" s="1184"/>
      <c r="IC29" s="1184"/>
      <c r="ID29" s="1184"/>
      <c r="IE29" s="1184"/>
      <c r="IF29" s="1184"/>
      <c r="IG29" s="1184"/>
      <c r="IH29" s="1184"/>
      <c r="II29" s="1184"/>
      <c r="IJ29" s="1184"/>
      <c r="IK29" s="1184"/>
      <c r="IL29" s="1184"/>
      <c r="IM29" s="1184"/>
      <c r="IN29" s="1184"/>
      <c r="IO29" s="1184"/>
      <c r="IP29" s="1184"/>
      <c r="IQ29" s="1184"/>
      <c r="IR29" s="1184"/>
      <c r="IS29" s="1184"/>
      <c r="IT29" s="1184"/>
      <c r="IU29" s="1184"/>
      <c r="IV29" s="1184"/>
    </row>
    <row r="30" spans="1:256" ht="16.5" customHeight="1">
      <c r="A30" s="1184" t="s">
        <v>459</v>
      </c>
      <c r="B30" s="1184"/>
      <c r="C30" s="1184" t="s">
        <v>21</v>
      </c>
      <c r="D30" s="1156">
        <v>15.079000000000001</v>
      </c>
      <c r="E30" s="1150"/>
      <c r="F30" s="2071">
        <v>92.17</v>
      </c>
      <c r="G30" s="2070"/>
      <c r="H30" s="2070">
        <v>92.164000000000001</v>
      </c>
      <c r="I30" s="2070"/>
      <c r="J30" s="2069">
        <v>0</v>
      </c>
      <c r="K30" s="2070"/>
      <c r="L30" s="1151">
        <f t="shared" si="0"/>
        <v>15.085000000000001</v>
      </c>
      <c r="M30" s="1192"/>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M30" s="1184"/>
      <c r="AN30" s="1184"/>
      <c r="AO30" s="1184"/>
      <c r="AP30" s="1184"/>
      <c r="AQ30" s="1184"/>
      <c r="AR30" s="1184"/>
      <c r="AS30" s="1184"/>
      <c r="AT30" s="1184"/>
      <c r="AU30" s="1184"/>
      <c r="AV30" s="1184"/>
      <c r="AW30" s="1184"/>
      <c r="AX30" s="1184"/>
      <c r="AY30" s="1184"/>
      <c r="AZ30" s="1184"/>
      <c r="BA30" s="1184"/>
      <c r="BB30" s="1184"/>
      <c r="BC30" s="1184"/>
      <c r="BD30" s="1184"/>
      <c r="BE30" s="1184"/>
      <c r="BF30" s="1184"/>
      <c r="BG30" s="1184"/>
      <c r="BH30" s="1184"/>
      <c r="BI30" s="1184"/>
      <c r="BJ30" s="1184"/>
      <c r="BK30" s="1184"/>
      <c r="BL30" s="1184"/>
      <c r="BM30" s="1184"/>
      <c r="BN30" s="1184"/>
      <c r="BO30" s="1184"/>
      <c r="BP30" s="1184"/>
      <c r="BQ30" s="1184"/>
      <c r="BR30" s="1184"/>
      <c r="BS30" s="1184"/>
      <c r="BT30" s="1184"/>
      <c r="BU30" s="1184"/>
      <c r="BV30" s="1184"/>
      <c r="BW30" s="1184"/>
      <c r="BX30" s="1184"/>
      <c r="BY30" s="1184"/>
      <c r="BZ30" s="1184"/>
      <c r="CA30" s="1184"/>
      <c r="CB30" s="1184"/>
      <c r="CC30" s="1184"/>
      <c r="CD30" s="1184"/>
      <c r="CE30" s="1184"/>
      <c r="CF30" s="1184"/>
      <c r="CG30" s="1184"/>
      <c r="CH30" s="1184"/>
      <c r="CI30" s="1184"/>
      <c r="CJ30" s="1184"/>
      <c r="CK30" s="1184"/>
      <c r="CL30" s="1184"/>
      <c r="CM30" s="1184"/>
      <c r="CN30" s="1184"/>
      <c r="CO30" s="1184"/>
      <c r="CP30" s="1184"/>
      <c r="CQ30" s="1184"/>
      <c r="CR30" s="1184"/>
      <c r="CS30" s="1184"/>
      <c r="CT30" s="1184"/>
      <c r="CU30" s="1184"/>
      <c r="CV30" s="1184"/>
      <c r="CW30" s="1184"/>
      <c r="CX30" s="1184"/>
      <c r="CY30" s="1184"/>
      <c r="CZ30" s="1184"/>
      <c r="DA30" s="1184"/>
      <c r="DB30" s="1184"/>
      <c r="DC30" s="1184"/>
      <c r="DD30" s="1184"/>
      <c r="DE30" s="1184"/>
      <c r="DF30" s="1184"/>
      <c r="DG30" s="1184"/>
      <c r="DH30" s="1184"/>
      <c r="DI30" s="1184"/>
      <c r="DJ30" s="1184"/>
      <c r="DK30" s="1184"/>
      <c r="DL30" s="1184"/>
      <c r="DM30" s="1184"/>
      <c r="DN30" s="1184"/>
      <c r="DO30" s="1184"/>
      <c r="DP30" s="1184"/>
      <c r="DQ30" s="1184"/>
      <c r="DR30" s="1184"/>
      <c r="DS30" s="1184"/>
      <c r="DT30" s="1184"/>
      <c r="DU30" s="1184"/>
      <c r="DV30" s="1184"/>
      <c r="DW30" s="1184"/>
      <c r="DX30" s="1184"/>
      <c r="DY30" s="1184"/>
      <c r="DZ30" s="1184"/>
      <c r="EA30" s="1184"/>
      <c r="EB30" s="1184"/>
      <c r="EC30" s="1184"/>
      <c r="ED30" s="1184"/>
      <c r="EE30" s="1184"/>
      <c r="EF30" s="1184"/>
      <c r="EG30" s="1184"/>
      <c r="EH30" s="1184"/>
      <c r="EI30" s="1184"/>
      <c r="EJ30" s="1184"/>
      <c r="EK30" s="1184"/>
      <c r="EL30" s="1184"/>
      <c r="EM30" s="1184"/>
      <c r="EN30" s="1184"/>
      <c r="EO30" s="1184"/>
      <c r="EP30" s="1184"/>
      <c r="EQ30" s="1184"/>
      <c r="ER30" s="1184"/>
      <c r="ES30" s="1184"/>
      <c r="ET30" s="1184"/>
      <c r="EU30" s="1184"/>
      <c r="EV30" s="1184"/>
      <c r="EW30" s="1184"/>
      <c r="EX30" s="1184"/>
      <c r="EY30" s="1184"/>
      <c r="EZ30" s="1184"/>
      <c r="FA30" s="1184"/>
      <c r="FB30" s="1184"/>
      <c r="FC30" s="1184"/>
      <c r="FD30" s="1184"/>
      <c r="FE30" s="1184"/>
      <c r="FF30" s="1184"/>
      <c r="FG30" s="1184"/>
      <c r="FH30" s="1184"/>
      <c r="FI30" s="1184"/>
      <c r="FJ30" s="1184"/>
      <c r="FK30" s="1184"/>
      <c r="FL30" s="1184"/>
      <c r="FM30" s="1184"/>
      <c r="FN30" s="1184"/>
      <c r="FO30" s="1184"/>
      <c r="FP30" s="1184"/>
      <c r="FQ30" s="1184"/>
      <c r="FR30" s="1184"/>
      <c r="FS30" s="1184"/>
      <c r="FT30" s="1184"/>
      <c r="FU30" s="1184"/>
      <c r="FV30" s="1184"/>
      <c r="FW30" s="1184"/>
      <c r="FX30" s="1184"/>
      <c r="FY30" s="1184"/>
      <c r="FZ30" s="1184"/>
      <c r="GA30" s="1184"/>
      <c r="GB30" s="1184"/>
      <c r="GC30" s="1184"/>
      <c r="GD30" s="1184"/>
      <c r="GE30" s="1184"/>
      <c r="GF30" s="1184"/>
      <c r="GG30" s="1184"/>
      <c r="GH30" s="1184"/>
      <c r="GI30" s="1184"/>
      <c r="GJ30" s="1184"/>
      <c r="GK30" s="1184"/>
      <c r="GL30" s="1184"/>
      <c r="GM30" s="1184"/>
      <c r="GN30" s="1184"/>
      <c r="GO30" s="1184"/>
      <c r="GP30" s="1184"/>
      <c r="GQ30" s="1184"/>
      <c r="GR30" s="1184"/>
      <c r="GS30" s="1184"/>
      <c r="GT30" s="1184"/>
      <c r="GU30" s="1184"/>
      <c r="GV30" s="1184"/>
      <c r="GW30" s="1184"/>
      <c r="GX30" s="1184"/>
      <c r="GY30" s="1184"/>
      <c r="GZ30" s="1184"/>
      <c r="HA30" s="1184"/>
      <c r="HB30" s="1184"/>
      <c r="HC30" s="1184"/>
      <c r="HD30" s="1184"/>
      <c r="HE30" s="1184"/>
      <c r="HF30" s="1184"/>
      <c r="HG30" s="1184"/>
      <c r="HH30" s="1184"/>
      <c r="HI30" s="1184"/>
      <c r="HJ30" s="1184"/>
      <c r="HK30" s="1184"/>
      <c r="HL30" s="1184"/>
      <c r="HM30" s="1184"/>
      <c r="HN30" s="1184"/>
      <c r="HO30" s="1184"/>
      <c r="HP30" s="1184"/>
      <c r="HQ30" s="1184"/>
      <c r="HR30" s="1184"/>
      <c r="HS30" s="1184"/>
      <c r="HT30" s="1184"/>
      <c r="HU30" s="1184"/>
      <c r="HV30" s="1184"/>
      <c r="HW30" s="1184"/>
      <c r="HX30" s="1184"/>
      <c r="HY30" s="1184"/>
      <c r="HZ30" s="1184"/>
      <c r="IA30" s="1184"/>
      <c r="IB30" s="1184"/>
      <c r="IC30" s="1184"/>
      <c r="ID30" s="1184"/>
      <c r="IE30" s="1184"/>
      <c r="IF30" s="1184"/>
      <c r="IG30" s="1184"/>
      <c r="IH30" s="1184"/>
      <c r="II30" s="1184"/>
      <c r="IJ30" s="1184"/>
      <c r="IK30" s="1184"/>
      <c r="IL30" s="1184"/>
      <c r="IM30" s="1184"/>
      <c r="IN30" s="1184"/>
      <c r="IO30" s="1184"/>
      <c r="IP30" s="1184"/>
      <c r="IQ30" s="1184"/>
      <c r="IR30" s="1184"/>
      <c r="IS30" s="1184"/>
      <c r="IT30" s="1184"/>
      <c r="IU30" s="1184"/>
      <c r="IV30" s="1184"/>
    </row>
    <row r="31" spans="1:256" ht="16.5" customHeight="1">
      <c r="A31" s="1184" t="s">
        <v>460</v>
      </c>
      <c r="B31" s="1184"/>
      <c r="C31" s="1184"/>
      <c r="D31" s="1156">
        <v>-4.3019999999999996</v>
      </c>
      <c r="E31" s="1150"/>
      <c r="F31" s="2070">
        <v>340.80200000000002</v>
      </c>
      <c r="G31" s="2070"/>
      <c r="H31" s="2070">
        <v>340.23399999999998</v>
      </c>
      <c r="I31" s="2070"/>
      <c r="J31" s="2069">
        <v>0</v>
      </c>
      <c r="K31" s="2070"/>
      <c r="L31" s="1151">
        <f t="shared" si="0"/>
        <v>-3.734</v>
      </c>
      <c r="M31" s="1192"/>
      <c r="N31" s="1020"/>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4"/>
      <c r="AJ31" s="1184"/>
      <c r="AK31" s="1184"/>
      <c r="AL31" s="1184"/>
      <c r="AM31" s="1184"/>
      <c r="AN31" s="1184"/>
      <c r="AO31" s="1184"/>
      <c r="AP31" s="1184"/>
      <c r="AQ31" s="1184"/>
      <c r="AR31" s="1184"/>
      <c r="AS31" s="1184"/>
      <c r="AT31" s="1184"/>
      <c r="AU31" s="1184"/>
      <c r="AV31" s="1184"/>
      <c r="AW31" s="1184"/>
      <c r="AX31" s="1184"/>
      <c r="AY31" s="1184"/>
      <c r="AZ31" s="1184"/>
      <c r="BA31" s="1184"/>
      <c r="BB31" s="1184"/>
      <c r="BC31" s="1184"/>
      <c r="BD31" s="1184"/>
      <c r="BE31" s="1184"/>
      <c r="BF31" s="1184"/>
      <c r="BG31" s="1184"/>
      <c r="BH31" s="1184"/>
      <c r="BI31" s="1184"/>
      <c r="BJ31" s="1184"/>
      <c r="BK31" s="1184"/>
      <c r="BL31" s="1184"/>
      <c r="BM31" s="1184"/>
      <c r="BN31" s="1184"/>
      <c r="BO31" s="1184"/>
      <c r="BP31" s="1184"/>
      <c r="BQ31" s="1184"/>
      <c r="BR31" s="1184"/>
      <c r="BS31" s="1184"/>
      <c r="BT31" s="1184"/>
      <c r="BU31" s="1184"/>
      <c r="BV31" s="1184"/>
      <c r="BW31" s="1184"/>
      <c r="BX31" s="1184"/>
      <c r="BY31" s="1184"/>
      <c r="BZ31" s="1184"/>
      <c r="CA31" s="1184"/>
      <c r="CB31" s="1184"/>
      <c r="CC31" s="1184"/>
      <c r="CD31" s="1184"/>
      <c r="CE31" s="1184"/>
      <c r="CF31" s="1184"/>
      <c r="CG31" s="1184"/>
      <c r="CH31" s="1184"/>
      <c r="CI31" s="1184"/>
      <c r="CJ31" s="1184"/>
      <c r="CK31" s="1184"/>
      <c r="CL31" s="1184"/>
      <c r="CM31" s="1184"/>
      <c r="CN31" s="1184"/>
      <c r="CO31" s="1184"/>
      <c r="CP31" s="1184"/>
      <c r="CQ31" s="1184"/>
      <c r="CR31" s="1184"/>
      <c r="CS31" s="1184"/>
      <c r="CT31" s="1184"/>
      <c r="CU31" s="1184"/>
      <c r="CV31" s="1184"/>
      <c r="CW31" s="1184"/>
      <c r="CX31" s="1184"/>
      <c r="CY31" s="1184"/>
      <c r="CZ31" s="1184"/>
      <c r="DA31" s="1184"/>
      <c r="DB31" s="1184"/>
      <c r="DC31" s="1184"/>
      <c r="DD31" s="1184"/>
      <c r="DE31" s="1184"/>
      <c r="DF31" s="1184"/>
      <c r="DG31" s="1184"/>
      <c r="DH31" s="1184"/>
      <c r="DI31" s="1184"/>
      <c r="DJ31" s="1184"/>
      <c r="DK31" s="1184"/>
      <c r="DL31" s="1184"/>
      <c r="DM31" s="1184"/>
      <c r="DN31" s="1184"/>
      <c r="DO31" s="1184"/>
      <c r="DP31" s="1184"/>
      <c r="DQ31" s="1184"/>
      <c r="DR31" s="1184"/>
      <c r="DS31" s="1184"/>
      <c r="DT31" s="1184"/>
      <c r="DU31" s="1184"/>
      <c r="DV31" s="1184"/>
      <c r="DW31" s="1184"/>
      <c r="DX31" s="1184"/>
      <c r="DY31" s="1184"/>
      <c r="DZ31" s="1184"/>
      <c r="EA31" s="1184"/>
      <c r="EB31" s="1184"/>
      <c r="EC31" s="1184"/>
      <c r="ED31" s="1184"/>
      <c r="EE31" s="1184"/>
      <c r="EF31" s="1184"/>
      <c r="EG31" s="1184"/>
      <c r="EH31" s="1184"/>
      <c r="EI31" s="1184"/>
      <c r="EJ31" s="1184"/>
      <c r="EK31" s="1184"/>
      <c r="EL31" s="1184"/>
      <c r="EM31" s="1184"/>
      <c r="EN31" s="1184"/>
      <c r="EO31" s="1184"/>
      <c r="EP31" s="1184"/>
      <c r="EQ31" s="1184"/>
      <c r="ER31" s="1184"/>
      <c r="ES31" s="1184"/>
      <c r="ET31" s="1184"/>
      <c r="EU31" s="1184"/>
      <c r="EV31" s="1184"/>
      <c r="EW31" s="1184"/>
      <c r="EX31" s="1184"/>
      <c r="EY31" s="1184"/>
      <c r="EZ31" s="1184"/>
      <c r="FA31" s="1184"/>
      <c r="FB31" s="1184"/>
      <c r="FC31" s="1184"/>
      <c r="FD31" s="1184"/>
      <c r="FE31" s="1184"/>
      <c r="FF31" s="1184"/>
      <c r="FG31" s="1184"/>
      <c r="FH31" s="1184"/>
      <c r="FI31" s="1184"/>
      <c r="FJ31" s="1184"/>
      <c r="FK31" s="1184"/>
      <c r="FL31" s="1184"/>
      <c r="FM31" s="1184"/>
      <c r="FN31" s="1184"/>
      <c r="FO31" s="1184"/>
      <c r="FP31" s="1184"/>
      <c r="FQ31" s="1184"/>
      <c r="FR31" s="1184"/>
      <c r="FS31" s="1184"/>
      <c r="FT31" s="1184"/>
      <c r="FU31" s="1184"/>
      <c r="FV31" s="1184"/>
      <c r="FW31" s="1184"/>
      <c r="FX31" s="1184"/>
      <c r="FY31" s="1184"/>
      <c r="FZ31" s="1184"/>
      <c r="GA31" s="1184"/>
      <c r="GB31" s="1184"/>
      <c r="GC31" s="1184"/>
      <c r="GD31" s="1184"/>
      <c r="GE31" s="1184"/>
      <c r="GF31" s="1184"/>
      <c r="GG31" s="1184"/>
      <c r="GH31" s="1184"/>
      <c r="GI31" s="1184"/>
      <c r="GJ31" s="1184"/>
      <c r="GK31" s="1184"/>
      <c r="GL31" s="1184"/>
      <c r="GM31" s="1184"/>
      <c r="GN31" s="1184"/>
      <c r="GO31" s="1184"/>
      <c r="GP31" s="1184"/>
      <c r="GQ31" s="1184"/>
      <c r="GR31" s="1184"/>
      <c r="GS31" s="1184"/>
      <c r="GT31" s="1184"/>
      <c r="GU31" s="1184"/>
      <c r="GV31" s="1184"/>
      <c r="GW31" s="1184"/>
      <c r="GX31" s="1184"/>
      <c r="GY31" s="1184"/>
      <c r="GZ31" s="1184"/>
      <c r="HA31" s="1184"/>
      <c r="HB31" s="1184"/>
      <c r="HC31" s="1184"/>
      <c r="HD31" s="1184"/>
      <c r="HE31" s="1184"/>
      <c r="HF31" s="1184"/>
      <c r="HG31" s="1184"/>
      <c r="HH31" s="1184"/>
      <c r="HI31" s="1184"/>
      <c r="HJ31" s="1184"/>
      <c r="HK31" s="1184"/>
      <c r="HL31" s="1184"/>
      <c r="HM31" s="1184"/>
      <c r="HN31" s="1184"/>
      <c r="HO31" s="1184"/>
      <c r="HP31" s="1184"/>
      <c r="HQ31" s="1184"/>
      <c r="HR31" s="1184"/>
      <c r="HS31" s="1184"/>
      <c r="HT31" s="1184"/>
      <c r="HU31" s="1184"/>
      <c r="HV31" s="1184"/>
      <c r="HW31" s="1184"/>
      <c r="HX31" s="1184"/>
      <c r="HY31" s="1184"/>
      <c r="HZ31" s="1184"/>
      <c r="IA31" s="1184"/>
      <c r="IB31" s="1184"/>
      <c r="IC31" s="1184"/>
      <c r="ID31" s="1184"/>
      <c r="IE31" s="1184"/>
      <c r="IF31" s="1184"/>
      <c r="IG31" s="1184"/>
      <c r="IH31" s="1184"/>
      <c r="II31" s="1184"/>
      <c r="IJ31" s="1184"/>
      <c r="IK31" s="1184"/>
      <c r="IL31" s="1184"/>
      <c r="IM31" s="1184"/>
      <c r="IN31" s="1184"/>
      <c r="IO31" s="1184"/>
      <c r="IP31" s="1184"/>
      <c r="IQ31" s="1184"/>
      <c r="IR31" s="1184"/>
      <c r="IS31" s="1184"/>
      <c r="IT31" s="1184"/>
      <c r="IU31" s="1184"/>
      <c r="IV31" s="1184"/>
    </row>
    <row r="32" spans="1:256" ht="16.5" customHeight="1">
      <c r="A32" s="1184" t="s">
        <v>461</v>
      </c>
      <c r="B32" s="1184"/>
      <c r="C32" s="1184" t="s">
        <v>21</v>
      </c>
      <c r="D32" s="1156">
        <v>7.4020000000000001</v>
      </c>
      <c r="E32" s="1150"/>
      <c r="F32" s="2070">
        <v>6.0430000000000001</v>
      </c>
      <c r="G32" s="2070"/>
      <c r="H32" s="2069">
        <v>5.6929999999999996</v>
      </c>
      <c r="I32" s="2070"/>
      <c r="J32" s="2069">
        <v>0</v>
      </c>
      <c r="K32" s="2070"/>
      <c r="L32" s="1151">
        <f t="shared" si="0"/>
        <v>7.7519999999999998</v>
      </c>
      <c r="M32" s="1192"/>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c r="AI32" s="1184"/>
      <c r="AJ32" s="1184"/>
      <c r="AK32" s="1184"/>
      <c r="AL32" s="1184"/>
      <c r="AM32" s="1184"/>
      <c r="AN32" s="1184"/>
      <c r="AO32" s="1184"/>
      <c r="AP32" s="1184"/>
      <c r="AQ32" s="1184"/>
      <c r="AR32" s="1184"/>
      <c r="AS32" s="1184"/>
      <c r="AT32" s="1184"/>
      <c r="AU32" s="1184"/>
      <c r="AV32" s="1184"/>
      <c r="AW32" s="1184"/>
      <c r="AX32" s="1184"/>
      <c r="AY32" s="1184"/>
      <c r="AZ32" s="1184"/>
      <c r="BA32" s="1184"/>
      <c r="BB32" s="1184"/>
      <c r="BC32" s="1184"/>
      <c r="BD32" s="1184"/>
      <c r="BE32" s="1184"/>
      <c r="BF32" s="1184"/>
      <c r="BG32" s="1184"/>
      <c r="BH32" s="1184"/>
      <c r="BI32" s="1184"/>
      <c r="BJ32" s="1184"/>
      <c r="BK32" s="1184"/>
      <c r="BL32" s="1184"/>
      <c r="BM32" s="1184"/>
      <c r="BN32" s="1184"/>
      <c r="BO32" s="1184"/>
      <c r="BP32" s="1184"/>
      <c r="BQ32" s="1184"/>
      <c r="BR32" s="1184"/>
      <c r="BS32" s="1184"/>
      <c r="BT32" s="1184"/>
      <c r="BU32" s="1184"/>
      <c r="BV32" s="1184"/>
      <c r="BW32" s="1184"/>
      <c r="BX32" s="1184"/>
      <c r="BY32" s="1184"/>
      <c r="BZ32" s="1184"/>
      <c r="CA32" s="1184"/>
      <c r="CB32" s="1184"/>
      <c r="CC32" s="1184"/>
      <c r="CD32" s="1184"/>
      <c r="CE32" s="1184"/>
      <c r="CF32" s="1184"/>
      <c r="CG32" s="1184"/>
      <c r="CH32" s="1184"/>
      <c r="CI32" s="1184"/>
      <c r="CJ32" s="1184"/>
      <c r="CK32" s="1184"/>
      <c r="CL32" s="1184"/>
      <c r="CM32" s="1184"/>
      <c r="CN32" s="1184"/>
      <c r="CO32" s="1184"/>
      <c r="CP32" s="1184"/>
      <c r="CQ32" s="1184"/>
      <c r="CR32" s="1184"/>
      <c r="CS32" s="1184"/>
      <c r="CT32" s="1184"/>
      <c r="CU32" s="1184"/>
      <c r="CV32" s="1184"/>
      <c r="CW32" s="1184"/>
      <c r="CX32" s="1184"/>
      <c r="CY32" s="1184"/>
      <c r="CZ32" s="1184"/>
      <c r="DA32" s="1184"/>
      <c r="DB32" s="1184"/>
      <c r="DC32" s="1184"/>
      <c r="DD32" s="1184"/>
      <c r="DE32" s="1184"/>
      <c r="DF32" s="1184"/>
      <c r="DG32" s="1184"/>
      <c r="DH32" s="1184"/>
      <c r="DI32" s="1184"/>
      <c r="DJ32" s="1184"/>
      <c r="DK32" s="1184"/>
      <c r="DL32" s="1184"/>
      <c r="DM32" s="1184"/>
      <c r="DN32" s="1184"/>
      <c r="DO32" s="1184"/>
      <c r="DP32" s="1184"/>
      <c r="DQ32" s="1184"/>
      <c r="DR32" s="1184"/>
      <c r="DS32" s="1184"/>
      <c r="DT32" s="1184"/>
      <c r="DU32" s="1184"/>
      <c r="DV32" s="1184"/>
      <c r="DW32" s="1184"/>
      <c r="DX32" s="1184"/>
      <c r="DY32" s="1184"/>
      <c r="DZ32" s="1184"/>
      <c r="EA32" s="1184"/>
      <c r="EB32" s="1184"/>
      <c r="EC32" s="1184"/>
      <c r="ED32" s="1184"/>
      <c r="EE32" s="1184"/>
      <c r="EF32" s="1184"/>
      <c r="EG32" s="1184"/>
      <c r="EH32" s="1184"/>
      <c r="EI32" s="1184"/>
      <c r="EJ32" s="1184"/>
      <c r="EK32" s="1184"/>
      <c r="EL32" s="1184"/>
      <c r="EM32" s="1184"/>
      <c r="EN32" s="1184"/>
      <c r="EO32" s="1184"/>
      <c r="EP32" s="1184"/>
      <c r="EQ32" s="1184"/>
      <c r="ER32" s="1184"/>
      <c r="ES32" s="1184"/>
      <c r="ET32" s="1184"/>
      <c r="EU32" s="1184"/>
      <c r="EV32" s="1184"/>
      <c r="EW32" s="1184"/>
      <c r="EX32" s="1184"/>
      <c r="EY32" s="1184"/>
      <c r="EZ32" s="1184"/>
      <c r="FA32" s="1184"/>
      <c r="FB32" s="1184"/>
      <c r="FC32" s="1184"/>
      <c r="FD32" s="1184"/>
      <c r="FE32" s="1184"/>
      <c r="FF32" s="1184"/>
      <c r="FG32" s="1184"/>
      <c r="FH32" s="1184"/>
      <c r="FI32" s="1184"/>
      <c r="FJ32" s="1184"/>
      <c r="FK32" s="1184"/>
      <c r="FL32" s="1184"/>
      <c r="FM32" s="1184"/>
      <c r="FN32" s="1184"/>
      <c r="FO32" s="1184"/>
      <c r="FP32" s="1184"/>
      <c r="FQ32" s="1184"/>
      <c r="FR32" s="1184"/>
      <c r="FS32" s="1184"/>
      <c r="FT32" s="1184"/>
      <c r="FU32" s="1184"/>
      <c r="FV32" s="1184"/>
      <c r="FW32" s="1184"/>
      <c r="FX32" s="1184"/>
      <c r="FY32" s="1184"/>
      <c r="FZ32" s="1184"/>
      <c r="GA32" s="1184"/>
      <c r="GB32" s="1184"/>
      <c r="GC32" s="1184"/>
      <c r="GD32" s="1184"/>
      <c r="GE32" s="1184"/>
      <c r="GF32" s="1184"/>
      <c r="GG32" s="1184"/>
      <c r="GH32" s="1184"/>
      <c r="GI32" s="1184"/>
      <c r="GJ32" s="1184"/>
      <c r="GK32" s="1184"/>
      <c r="GL32" s="1184"/>
      <c r="GM32" s="1184"/>
      <c r="GN32" s="1184"/>
      <c r="GO32" s="1184"/>
      <c r="GP32" s="1184"/>
      <c r="GQ32" s="1184"/>
      <c r="GR32" s="1184"/>
      <c r="GS32" s="1184"/>
      <c r="GT32" s="1184"/>
      <c r="GU32" s="1184"/>
      <c r="GV32" s="1184"/>
      <c r="GW32" s="1184"/>
      <c r="GX32" s="1184"/>
      <c r="GY32" s="1184"/>
      <c r="GZ32" s="1184"/>
      <c r="HA32" s="1184"/>
      <c r="HB32" s="1184"/>
      <c r="HC32" s="1184"/>
      <c r="HD32" s="1184"/>
      <c r="HE32" s="1184"/>
      <c r="HF32" s="1184"/>
      <c r="HG32" s="1184"/>
      <c r="HH32" s="1184"/>
      <c r="HI32" s="1184"/>
      <c r="HJ32" s="1184"/>
      <c r="HK32" s="1184"/>
      <c r="HL32" s="1184"/>
      <c r="HM32" s="1184"/>
      <c r="HN32" s="1184"/>
      <c r="HO32" s="1184"/>
      <c r="HP32" s="1184"/>
      <c r="HQ32" s="1184"/>
      <c r="HR32" s="1184"/>
      <c r="HS32" s="1184"/>
      <c r="HT32" s="1184"/>
      <c r="HU32" s="1184"/>
      <c r="HV32" s="1184"/>
      <c r="HW32" s="1184"/>
      <c r="HX32" s="1184"/>
      <c r="HY32" s="1184"/>
      <c r="HZ32" s="1184"/>
      <c r="IA32" s="1184"/>
      <c r="IB32" s="1184"/>
      <c r="IC32" s="1184"/>
      <c r="ID32" s="1184"/>
      <c r="IE32" s="1184"/>
      <c r="IF32" s="1184"/>
      <c r="IG32" s="1184"/>
      <c r="IH32" s="1184"/>
      <c r="II32" s="1184"/>
      <c r="IJ32" s="1184"/>
      <c r="IK32" s="1184"/>
      <c r="IL32" s="1184"/>
      <c r="IM32" s="1184"/>
      <c r="IN32" s="1184"/>
      <c r="IO32" s="1184"/>
      <c r="IP32" s="1184"/>
      <c r="IQ32" s="1184"/>
      <c r="IR32" s="1184"/>
      <c r="IS32" s="1184"/>
      <c r="IT32" s="1184"/>
      <c r="IU32" s="1184"/>
      <c r="IV32" s="1184"/>
    </row>
    <row r="33" spans="1:256" ht="15.75" customHeight="1">
      <c r="A33" s="1184" t="s">
        <v>462</v>
      </c>
      <c r="B33" s="1184"/>
      <c r="C33" s="1184"/>
      <c r="D33" s="1156">
        <v>0.47799999999999998</v>
      </c>
      <c r="E33" s="1150"/>
      <c r="F33" s="2072">
        <v>0.84499999999999997</v>
      </c>
      <c r="G33" s="2070"/>
      <c r="H33" s="2070">
        <v>0.82499999999999996</v>
      </c>
      <c r="I33" s="2070"/>
      <c r="J33" s="2069">
        <v>0</v>
      </c>
      <c r="K33" s="2070"/>
      <c r="L33" s="1151">
        <f t="shared" si="0"/>
        <v>0.498</v>
      </c>
      <c r="M33" s="1192"/>
      <c r="N33" s="1184"/>
      <c r="O33" s="1184"/>
      <c r="P33" s="1184"/>
      <c r="Q33" s="1184"/>
      <c r="R33" s="1184"/>
      <c r="S33" s="1184"/>
      <c r="T33" s="1184"/>
      <c r="U33" s="1184"/>
      <c r="V33" s="1184"/>
      <c r="W33" s="1184"/>
      <c r="X33" s="1184"/>
      <c r="Y33" s="1184"/>
      <c r="Z33" s="1184"/>
      <c r="AA33" s="1184"/>
      <c r="AB33" s="1184"/>
      <c r="AC33" s="1184"/>
      <c r="AD33" s="1184"/>
      <c r="AE33" s="1184"/>
      <c r="AF33" s="1184"/>
      <c r="AG33" s="1184"/>
      <c r="AH33" s="1184"/>
      <c r="AI33" s="1184"/>
      <c r="AJ33" s="1184"/>
      <c r="AK33" s="1184"/>
      <c r="AL33" s="1184"/>
      <c r="AM33" s="1184"/>
      <c r="AN33" s="1184"/>
      <c r="AO33" s="1184"/>
      <c r="AP33" s="1184"/>
      <c r="AQ33" s="1184"/>
      <c r="AR33" s="1184"/>
      <c r="AS33" s="1184"/>
      <c r="AT33" s="1184"/>
      <c r="AU33" s="1184"/>
      <c r="AV33" s="1184"/>
      <c r="AW33" s="1184"/>
      <c r="AX33" s="1184"/>
      <c r="AY33" s="1184"/>
      <c r="AZ33" s="1184"/>
      <c r="BA33" s="1184"/>
      <c r="BB33" s="1184"/>
      <c r="BC33" s="1184"/>
      <c r="BD33" s="1184"/>
      <c r="BE33" s="1184"/>
      <c r="BF33" s="1184"/>
      <c r="BG33" s="1184"/>
      <c r="BH33" s="1184"/>
      <c r="BI33" s="1184"/>
      <c r="BJ33" s="1184"/>
      <c r="BK33" s="1184"/>
      <c r="BL33" s="1184"/>
      <c r="BM33" s="1184"/>
      <c r="BN33" s="1184"/>
      <c r="BO33" s="1184"/>
      <c r="BP33" s="1184"/>
      <c r="BQ33" s="1184"/>
      <c r="BR33" s="1184"/>
      <c r="BS33" s="1184"/>
      <c r="BT33" s="1184"/>
      <c r="BU33" s="1184"/>
      <c r="BV33" s="1184"/>
      <c r="BW33" s="1184"/>
      <c r="BX33" s="1184"/>
      <c r="BY33" s="1184"/>
      <c r="BZ33" s="1184"/>
      <c r="CA33" s="1184"/>
      <c r="CB33" s="1184"/>
      <c r="CC33" s="1184"/>
      <c r="CD33" s="1184"/>
      <c r="CE33" s="1184"/>
      <c r="CF33" s="1184"/>
      <c r="CG33" s="1184"/>
      <c r="CH33" s="1184"/>
      <c r="CI33" s="1184"/>
      <c r="CJ33" s="1184"/>
      <c r="CK33" s="1184"/>
      <c r="CL33" s="1184"/>
      <c r="CM33" s="1184"/>
      <c r="CN33" s="1184"/>
      <c r="CO33" s="1184"/>
      <c r="CP33" s="1184"/>
      <c r="CQ33" s="1184"/>
      <c r="CR33" s="1184"/>
      <c r="CS33" s="1184"/>
      <c r="CT33" s="1184"/>
      <c r="CU33" s="1184"/>
      <c r="CV33" s="1184"/>
      <c r="CW33" s="1184"/>
      <c r="CX33" s="1184"/>
      <c r="CY33" s="1184"/>
      <c r="CZ33" s="1184"/>
      <c r="DA33" s="1184"/>
      <c r="DB33" s="1184"/>
      <c r="DC33" s="1184"/>
      <c r="DD33" s="1184"/>
      <c r="DE33" s="1184"/>
      <c r="DF33" s="1184"/>
      <c r="DG33" s="1184"/>
      <c r="DH33" s="1184"/>
      <c r="DI33" s="1184"/>
      <c r="DJ33" s="1184"/>
      <c r="DK33" s="1184"/>
      <c r="DL33" s="1184"/>
      <c r="DM33" s="1184"/>
      <c r="DN33" s="1184"/>
      <c r="DO33" s="1184"/>
      <c r="DP33" s="1184"/>
      <c r="DQ33" s="1184"/>
      <c r="DR33" s="1184"/>
      <c r="DS33" s="1184"/>
      <c r="DT33" s="1184"/>
      <c r="DU33" s="1184"/>
      <c r="DV33" s="1184"/>
      <c r="DW33" s="1184"/>
      <c r="DX33" s="1184"/>
      <c r="DY33" s="1184"/>
      <c r="DZ33" s="1184"/>
      <c r="EA33" s="1184"/>
      <c r="EB33" s="1184"/>
      <c r="EC33" s="1184"/>
      <c r="ED33" s="1184"/>
      <c r="EE33" s="1184"/>
      <c r="EF33" s="1184"/>
      <c r="EG33" s="1184"/>
      <c r="EH33" s="1184"/>
      <c r="EI33" s="1184"/>
      <c r="EJ33" s="1184"/>
      <c r="EK33" s="1184"/>
      <c r="EL33" s="1184"/>
      <c r="EM33" s="1184"/>
      <c r="EN33" s="1184"/>
      <c r="EO33" s="1184"/>
      <c r="EP33" s="1184"/>
      <c r="EQ33" s="1184"/>
      <c r="ER33" s="1184"/>
      <c r="ES33" s="1184"/>
      <c r="ET33" s="1184"/>
      <c r="EU33" s="1184"/>
      <c r="EV33" s="1184"/>
      <c r="EW33" s="1184"/>
      <c r="EX33" s="1184"/>
      <c r="EY33" s="1184"/>
      <c r="EZ33" s="1184"/>
      <c r="FA33" s="1184"/>
      <c r="FB33" s="1184"/>
      <c r="FC33" s="1184"/>
      <c r="FD33" s="1184"/>
      <c r="FE33" s="1184"/>
      <c r="FF33" s="1184"/>
      <c r="FG33" s="1184"/>
      <c r="FH33" s="1184"/>
      <c r="FI33" s="1184"/>
      <c r="FJ33" s="1184"/>
      <c r="FK33" s="1184"/>
      <c r="FL33" s="1184"/>
      <c r="FM33" s="1184"/>
      <c r="FN33" s="1184"/>
      <c r="FO33" s="1184"/>
      <c r="FP33" s="1184"/>
      <c r="FQ33" s="1184"/>
      <c r="FR33" s="1184"/>
      <c r="FS33" s="1184"/>
      <c r="FT33" s="1184"/>
      <c r="FU33" s="1184"/>
      <c r="FV33" s="1184"/>
      <c r="FW33" s="1184"/>
      <c r="FX33" s="1184"/>
      <c r="FY33" s="1184"/>
      <c r="FZ33" s="1184"/>
      <c r="GA33" s="1184"/>
      <c r="GB33" s="1184"/>
      <c r="GC33" s="1184"/>
      <c r="GD33" s="1184"/>
      <c r="GE33" s="1184"/>
      <c r="GF33" s="1184"/>
      <c r="GG33" s="1184"/>
      <c r="GH33" s="1184"/>
      <c r="GI33" s="1184"/>
      <c r="GJ33" s="1184"/>
      <c r="GK33" s="1184"/>
      <c r="GL33" s="1184"/>
      <c r="GM33" s="1184"/>
      <c r="GN33" s="1184"/>
      <c r="GO33" s="1184"/>
      <c r="GP33" s="1184"/>
      <c r="GQ33" s="1184"/>
      <c r="GR33" s="1184"/>
      <c r="GS33" s="1184"/>
      <c r="GT33" s="1184"/>
      <c r="GU33" s="1184"/>
      <c r="GV33" s="1184"/>
      <c r="GW33" s="1184"/>
      <c r="GX33" s="1184"/>
      <c r="GY33" s="1184"/>
      <c r="GZ33" s="1184"/>
      <c r="HA33" s="1184"/>
      <c r="HB33" s="1184"/>
      <c r="HC33" s="1184"/>
      <c r="HD33" s="1184"/>
      <c r="HE33" s="1184"/>
      <c r="HF33" s="1184"/>
      <c r="HG33" s="1184"/>
      <c r="HH33" s="1184"/>
      <c r="HI33" s="1184"/>
      <c r="HJ33" s="1184"/>
      <c r="HK33" s="1184"/>
      <c r="HL33" s="1184"/>
      <c r="HM33" s="1184"/>
      <c r="HN33" s="1184"/>
      <c r="HO33" s="1184"/>
      <c r="HP33" s="1184"/>
      <c r="HQ33" s="1184"/>
      <c r="HR33" s="1184"/>
      <c r="HS33" s="1184"/>
      <c r="HT33" s="1184"/>
      <c r="HU33" s="1184"/>
      <c r="HV33" s="1184"/>
      <c r="HW33" s="1184"/>
      <c r="HX33" s="1184"/>
      <c r="HY33" s="1184"/>
      <c r="HZ33" s="1184"/>
      <c r="IA33" s="1184"/>
      <c r="IB33" s="1184"/>
      <c r="IC33" s="1184"/>
      <c r="ID33" s="1184"/>
      <c r="IE33" s="1184"/>
      <c r="IF33" s="1184"/>
      <c r="IG33" s="1184"/>
      <c r="IH33" s="1184"/>
      <c r="II33" s="1184"/>
      <c r="IJ33" s="1184"/>
      <c r="IK33" s="1184"/>
      <c r="IL33" s="1184"/>
      <c r="IM33" s="1184"/>
      <c r="IN33" s="1184"/>
      <c r="IO33" s="1184"/>
      <c r="IP33" s="1184"/>
      <c r="IQ33" s="1184"/>
      <c r="IR33" s="1184"/>
      <c r="IS33" s="1184"/>
      <c r="IT33" s="1184"/>
      <c r="IU33" s="1184"/>
      <c r="IV33" s="1184"/>
    </row>
    <row r="34" spans="1:256" ht="15.75" customHeight="1">
      <c r="A34" s="1184" t="s">
        <v>463</v>
      </c>
      <c r="B34" s="1184"/>
      <c r="C34" s="1184"/>
      <c r="D34" s="1156">
        <v>417.97199999999998</v>
      </c>
      <c r="E34" s="1150"/>
      <c r="F34" s="2072">
        <v>86.730999999999995</v>
      </c>
      <c r="G34" s="2070"/>
      <c r="H34" s="2071">
        <v>85.587000000000003</v>
      </c>
      <c r="I34" s="2070"/>
      <c r="J34" s="2069">
        <v>0</v>
      </c>
      <c r="K34" s="2070"/>
      <c r="L34" s="1151">
        <f t="shared" si="0"/>
        <v>419.11599999999999</v>
      </c>
      <c r="M34" s="1197"/>
      <c r="N34" s="1184"/>
      <c r="O34" s="1184"/>
      <c r="P34" s="1184"/>
      <c r="Q34" s="1184"/>
      <c r="R34" s="1184"/>
      <c r="S34" s="1184"/>
      <c r="T34" s="1184"/>
      <c r="U34" s="1184"/>
      <c r="V34" s="1184"/>
      <c r="W34" s="1184"/>
      <c r="X34" s="1184"/>
      <c r="Y34" s="1184"/>
      <c r="Z34" s="1184"/>
      <c r="AA34" s="1184"/>
      <c r="AB34" s="1184"/>
      <c r="AC34" s="1184"/>
      <c r="AD34" s="1184"/>
      <c r="AE34" s="1184"/>
      <c r="AF34" s="1184"/>
      <c r="AG34" s="1184"/>
      <c r="AH34" s="1184"/>
      <c r="AI34" s="1184"/>
      <c r="AJ34" s="1184"/>
      <c r="AK34" s="1184"/>
      <c r="AL34" s="1184"/>
      <c r="AM34" s="1184"/>
      <c r="AN34" s="1184"/>
      <c r="AO34" s="1184"/>
      <c r="AP34" s="1184"/>
      <c r="AQ34" s="1184"/>
      <c r="AR34" s="1184"/>
      <c r="AS34" s="1184"/>
      <c r="AT34" s="1184"/>
      <c r="AU34" s="1184"/>
      <c r="AV34" s="1184"/>
      <c r="AW34" s="1184"/>
      <c r="AX34" s="1184"/>
      <c r="AY34" s="1184"/>
      <c r="AZ34" s="1184"/>
      <c r="BA34" s="1184"/>
      <c r="BB34" s="1184"/>
      <c r="BC34" s="1184"/>
      <c r="BD34" s="1184"/>
      <c r="BE34" s="1184"/>
      <c r="BF34" s="1184"/>
      <c r="BG34" s="1184"/>
      <c r="BH34" s="1184"/>
      <c r="BI34" s="1184"/>
      <c r="BJ34" s="1184"/>
      <c r="BK34" s="1184"/>
      <c r="BL34" s="1184"/>
      <c r="BM34" s="1184"/>
      <c r="BN34" s="1184"/>
      <c r="BO34" s="1184"/>
      <c r="BP34" s="1184"/>
      <c r="BQ34" s="1184"/>
      <c r="BR34" s="1184"/>
      <c r="BS34" s="1184"/>
      <c r="BT34" s="1184"/>
      <c r="BU34" s="1184"/>
      <c r="BV34" s="1184"/>
      <c r="BW34" s="1184"/>
      <c r="BX34" s="1184"/>
      <c r="BY34" s="1184"/>
      <c r="BZ34" s="1184"/>
      <c r="CA34" s="1184"/>
      <c r="CB34" s="1184"/>
      <c r="CC34" s="1184"/>
      <c r="CD34" s="1184"/>
      <c r="CE34" s="1184"/>
      <c r="CF34" s="1184"/>
      <c r="CG34" s="1184"/>
      <c r="CH34" s="1184"/>
      <c r="CI34" s="1184"/>
      <c r="CJ34" s="1184"/>
      <c r="CK34" s="1184"/>
      <c r="CL34" s="1184"/>
      <c r="CM34" s="1184"/>
      <c r="CN34" s="1184"/>
      <c r="CO34" s="1184"/>
      <c r="CP34" s="1184"/>
      <c r="CQ34" s="1184"/>
      <c r="CR34" s="1184"/>
      <c r="CS34" s="1184"/>
      <c r="CT34" s="1184"/>
      <c r="CU34" s="1184"/>
      <c r="CV34" s="1184"/>
      <c r="CW34" s="1184"/>
      <c r="CX34" s="1184"/>
      <c r="CY34" s="1184"/>
      <c r="CZ34" s="1184"/>
      <c r="DA34" s="1184"/>
      <c r="DB34" s="1184"/>
      <c r="DC34" s="1184"/>
      <c r="DD34" s="1184"/>
      <c r="DE34" s="1184"/>
      <c r="DF34" s="1184"/>
      <c r="DG34" s="1184"/>
      <c r="DH34" s="1184"/>
      <c r="DI34" s="1184"/>
      <c r="DJ34" s="1184"/>
      <c r="DK34" s="1184"/>
      <c r="DL34" s="1184"/>
      <c r="DM34" s="1184"/>
      <c r="DN34" s="1184"/>
      <c r="DO34" s="1184"/>
      <c r="DP34" s="1184"/>
      <c r="DQ34" s="1184"/>
      <c r="DR34" s="1184"/>
      <c r="DS34" s="1184"/>
      <c r="DT34" s="1184"/>
      <c r="DU34" s="1184"/>
      <c r="DV34" s="1184"/>
      <c r="DW34" s="1184"/>
      <c r="DX34" s="1184"/>
      <c r="DY34" s="1184"/>
      <c r="DZ34" s="1184"/>
      <c r="EA34" s="1184"/>
      <c r="EB34" s="1184"/>
      <c r="EC34" s="1184"/>
      <c r="ED34" s="1184"/>
      <c r="EE34" s="1184"/>
      <c r="EF34" s="1184"/>
      <c r="EG34" s="1184"/>
      <c r="EH34" s="1184"/>
      <c r="EI34" s="1184"/>
      <c r="EJ34" s="1184"/>
      <c r="EK34" s="1184"/>
      <c r="EL34" s="1184"/>
      <c r="EM34" s="1184"/>
      <c r="EN34" s="1184"/>
      <c r="EO34" s="1184"/>
      <c r="EP34" s="1184"/>
      <c r="EQ34" s="1184"/>
      <c r="ER34" s="1184"/>
      <c r="ES34" s="1184"/>
      <c r="ET34" s="1184"/>
      <c r="EU34" s="1184"/>
      <c r="EV34" s="1184"/>
      <c r="EW34" s="1184"/>
      <c r="EX34" s="1184"/>
      <c r="EY34" s="1184"/>
      <c r="EZ34" s="1184"/>
      <c r="FA34" s="1184"/>
      <c r="FB34" s="1184"/>
      <c r="FC34" s="1184"/>
      <c r="FD34" s="1184"/>
      <c r="FE34" s="1184"/>
      <c r="FF34" s="1184"/>
      <c r="FG34" s="1184"/>
      <c r="FH34" s="1184"/>
      <c r="FI34" s="1184"/>
      <c r="FJ34" s="1184"/>
      <c r="FK34" s="1184"/>
      <c r="FL34" s="1184"/>
      <c r="FM34" s="1184"/>
      <c r="FN34" s="1184"/>
      <c r="FO34" s="1184"/>
      <c r="FP34" s="1184"/>
      <c r="FQ34" s="1184"/>
      <c r="FR34" s="1184"/>
      <c r="FS34" s="1184"/>
      <c r="FT34" s="1184"/>
      <c r="FU34" s="1184"/>
      <c r="FV34" s="1184"/>
      <c r="FW34" s="1184"/>
      <c r="FX34" s="1184"/>
      <c r="FY34" s="1184"/>
      <c r="FZ34" s="1184"/>
      <c r="GA34" s="1184"/>
      <c r="GB34" s="1184"/>
      <c r="GC34" s="1184"/>
      <c r="GD34" s="1184"/>
      <c r="GE34" s="1184"/>
      <c r="GF34" s="1184"/>
      <c r="GG34" s="1184"/>
      <c r="GH34" s="1184"/>
      <c r="GI34" s="1184"/>
      <c r="GJ34" s="1184"/>
      <c r="GK34" s="1184"/>
      <c r="GL34" s="1184"/>
      <c r="GM34" s="1184"/>
      <c r="GN34" s="1184"/>
      <c r="GO34" s="1184"/>
      <c r="GP34" s="1184"/>
      <c r="GQ34" s="1184"/>
      <c r="GR34" s="1184"/>
      <c r="GS34" s="1184"/>
      <c r="GT34" s="1184"/>
      <c r="GU34" s="1184"/>
      <c r="GV34" s="1184"/>
      <c r="GW34" s="1184"/>
      <c r="GX34" s="1184"/>
      <c r="GY34" s="1184"/>
      <c r="GZ34" s="1184"/>
      <c r="HA34" s="1184"/>
      <c r="HB34" s="1184"/>
      <c r="HC34" s="1184"/>
      <c r="HD34" s="1184"/>
      <c r="HE34" s="1184"/>
      <c r="HF34" s="1184"/>
      <c r="HG34" s="1184"/>
      <c r="HH34" s="1184"/>
      <c r="HI34" s="1184"/>
      <c r="HJ34" s="1184"/>
      <c r="HK34" s="1184"/>
      <c r="HL34" s="1184"/>
      <c r="HM34" s="1184"/>
      <c r="HN34" s="1184"/>
      <c r="HO34" s="1184"/>
      <c r="HP34" s="1184"/>
      <c r="HQ34" s="1184"/>
      <c r="HR34" s="1184"/>
      <c r="HS34" s="1184"/>
      <c r="HT34" s="1184"/>
      <c r="HU34" s="1184"/>
      <c r="HV34" s="1184"/>
      <c r="HW34" s="1184"/>
      <c r="HX34" s="1184"/>
      <c r="HY34" s="1184"/>
      <c r="HZ34" s="1184"/>
      <c r="IA34" s="1184"/>
      <c r="IB34" s="1184"/>
      <c r="IC34" s="1184"/>
      <c r="ID34" s="1184"/>
      <c r="IE34" s="1184"/>
      <c r="IF34" s="1184"/>
      <c r="IG34" s="1184"/>
      <c r="IH34" s="1184"/>
      <c r="II34" s="1184"/>
      <c r="IJ34" s="1184"/>
      <c r="IK34" s="1184"/>
      <c r="IL34" s="1184"/>
      <c r="IM34" s="1184"/>
      <c r="IN34" s="1184"/>
      <c r="IO34" s="1184"/>
      <c r="IP34" s="1184"/>
      <c r="IQ34" s="1184"/>
      <c r="IR34" s="1184"/>
      <c r="IS34" s="1184"/>
      <c r="IT34" s="1184"/>
      <c r="IU34" s="1184"/>
      <c r="IV34" s="1184"/>
    </row>
    <row r="35" spans="1:256" ht="16.5" customHeight="1">
      <c r="A35" s="1184" t="s">
        <v>464</v>
      </c>
      <c r="B35" s="1184"/>
      <c r="C35" s="1184"/>
      <c r="D35" s="1156">
        <v>0.11</v>
      </c>
      <c r="E35" s="1150"/>
      <c r="F35" s="2069">
        <v>0</v>
      </c>
      <c r="G35" s="1150"/>
      <c r="H35" s="2069">
        <v>0</v>
      </c>
      <c r="I35" s="2070"/>
      <c r="J35" s="2069">
        <v>0</v>
      </c>
      <c r="K35" s="2070"/>
      <c r="L35" s="1151">
        <f t="shared" si="0"/>
        <v>0.11</v>
      </c>
      <c r="M35" s="1192"/>
      <c r="N35" s="1184"/>
      <c r="O35" s="1184"/>
      <c r="P35" s="1184"/>
      <c r="Q35" s="1184"/>
      <c r="R35" s="1184"/>
      <c r="S35" s="1184"/>
      <c r="T35" s="1184"/>
      <c r="U35" s="1184"/>
      <c r="V35" s="1184"/>
      <c r="W35" s="1184"/>
      <c r="X35" s="1184"/>
      <c r="Y35" s="1184"/>
      <c r="Z35" s="1184"/>
      <c r="AA35" s="1184"/>
      <c r="AB35" s="1184"/>
      <c r="AC35" s="1184"/>
      <c r="AD35" s="1184"/>
      <c r="AE35" s="1184"/>
      <c r="AF35" s="1184"/>
      <c r="AG35" s="1184"/>
      <c r="AH35" s="1184"/>
      <c r="AI35" s="1184"/>
      <c r="AJ35" s="1184"/>
      <c r="AK35" s="1184"/>
      <c r="AL35" s="1184"/>
      <c r="AM35" s="1184"/>
      <c r="AN35" s="1184"/>
      <c r="AO35" s="1184"/>
      <c r="AP35" s="1184"/>
      <c r="AQ35" s="1184"/>
      <c r="AR35" s="1184"/>
      <c r="AS35" s="1184"/>
      <c r="AT35" s="1184"/>
      <c r="AU35" s="1184"/>
      <c r="AV35" s="1184"/>
      <c r="AW35" s="1184"/>
      <c r="AX35" s="1184"/>
      <c r="AY35" s="1184"/>
      <c r="AZ35" s="1184"/>
      <c r="BA35" s="1184"/>
      <c r="BB35" s="1184"/>
      <c r="BC35" s="1184"/>
      <c r="BD35" s="1184"/>
      <c r="BE35" s="1184"/>
      <c r="BF35" s="1184"/>
      <c r="BG35" s="1184"/>
      <c r="BH35" s="1184"/>
      <c r="BI35" s="1184"/>
      <c r="BJ35" s="1184"/>
      <c r="BK35" s="1184"/>
      <c r="BL35" s="1184"/>
      <c r="BM35" s="1184"/>
      <c r="BN35" s="1184"/>
      <c r="BO35" s="1184"/>
      <c r="BP35" s="1184"/>
      <c r="BQ35" s="1184"/>
      <c r="BR35" s="1184"/>
      <c r="BS35" s="1184"/>
      <c r="BT35" s="1184"/>
      <c r="BU35" s="1184"/>
      <c r="BV35" s="1184"/>
      <c r="BW35" s="1184"/>
      <c r="BX35" s="1184"/>
      <c r="BY35" s="1184"/>
      <c r="BZ35" s="1184"/>
      <c r="CA35" s="1184"/>
      <c r="CB35" s="1184"/>
      <c r="CC35" s="1184"/>
      <c r="CD35" s="1184"/>
      <c r="CE35" s="1184"/>
      <c r="CF35" s="1184"/>
      <c r="CG35" s="1184"/>
      <c r="CH35" s="1184"/>
      <c r="CI35" s="1184"/>
      <c r="CJ35" s="1184"/>
      <c r="CK35" s="1184"/>
      <c r="CL35" s="1184"/>
      <c r="CM35" s="1184"/>
      <c r="CN35" s="1184"/>
      <c r="CO35" s="1184"/>
      <c r="CP35" s="1184"/>
      <c r="CQ35" s="1184"/>
      <c r="CR35" s="1184"/>
      <c r="CS35" s="1184"/>
      <c r="CT35" s="1184"/>
      <c r="CU35" s="1184"/>
      <c r="CV35" s="1184"/>
      <c r="CW35" s="1184"/>
      <c r="CX35" s="1184"/>
      <c r="CY35" s="1184"/>
      <c r="CZ35" s="1184"/>
      <c r="DA35" s="1184"/>
      <c r="DB35" s="1184"/>
      <c r="DC35" s="1184"/>
      <c r="DD35" s="1184"/>
      <c r="DE35" s="1184"/>
      <c r="DF35" s="1184"/>
      <c r="DG35" s="1184"/>
      <c r="DH35" s="1184"/>
      <c r="DI35" s="1184"/>
      <c r="DJ35" s="1184"/>
      <c r="DK35" s="1184"/>
      <c r="DL35" s="1184"/>
      <c r="DM35" s="1184"/>
      <c r="DN35" s="1184"/>
      <c r="DO35" s="1184"/>
      <c r="DP35" s="1184"/>
      <c r="DQ35" s="1184"/>
      <c r="DR35" s="1184"/>
      <c r="DS35" s="1184"/>
      <c r="DT35" s="1184"/>
      <c r="DU35" s="1184"/>
      <c r="DV35" s="1184"/>
      <c r="DW35" s="1184"/>
      <c r="DX35" s="1184"/>
      <c r="DY35" s="1184"/>
      <c r="DZ35" s="1184"/>
      <c r="EA35" s="1184"/>
      <c r="EB35" s="1184"/>
      <c r="EC35" s="1184"/>
      <c r="ED35" s="1184"/>
      <c r="EE35" s="1184"/>
      <c r="EF35" s="1184"/>
      <c r="EG35" s="1184"/>
      <c r="EH35" s="1184"/>
      <c r="EI35" s="1184"/>
      <c r="EJ35" s="1184"/>
      <c r="EK35" s="1184"/>
      <c r="EL35" s="1184"/>
      <c r="EM35" s="1184"/>
      <c r="EN35" s="1184"/>
      <c r="EO35" s="1184"/>
      <c r="EP35" s="1184"/>
      <c r="EQ35" s="1184"/>
      <c r="ER35" s="1184"/>
      <c r="ES35" s="1184"/>
      <c r="ET35" s="1184"/>
      <c r="EU35" s="1184"/>
      <c r="EV35" s="1184"/>
      <c r="EW35" s="1184"/>
      <c r="EX35" s="1184"/>
      <c r="EY35" s="1184"/>
      <c r="EZ35" s="1184"/>
      <c r="FA35" s="1184"/>
      <c r="FB35" s="1184"/>
      <c r="FC35" s="1184"/>
      <c r="FD35" s="1184"/>
      <c r="FE35" s="1184"/>
      <c r="FF35" s="1184"/>
      <c r="FG35" s="1184"/>
      <c r="FH35" s="1184"/>
      <c r="FI35" s="1184"/>
      <c r="FJ35" s="1184"/>
      <c r="FK35" s="1184"/>
      <c r="FL35" s="1184"/>
      <c r="FM35" s="1184"/>
      <c r="FN35" s="1184"/>
      <c r="FO35" s="1184"/>
      <c r="FP35" s="1184"/>
      <c r="FQ35" s="1184"/>
      <c r="FR35" s="1184"/>
      <c r="FS35" s="1184"/>
      <c r="FT35" s="1184"/>
      <c r="FU35" s="1184"/>
      <c r="FV35" s="1184"/>
      <c r="FW35" s="1184"/>
      <c r="FX35" s="1184"/>
      <c r="FY35" s="1184"/>
      <c r="FZ35" s="1184"/>
      <c r="GA35" s="1184"/>
      <c r="GB35" s="1184"/>
      <c r="GC35" s="1184"/>
      <c r="GD35" s="1184"/>
      <c r="GE35" s="1184"/>
      <c r="GF35" s="1184"/>
      <c r="GG35" s="1184"/>
      <c r="GH35" s="1184"/>
      <c r="GI35" s="1184"/>
      <c r="GJ35" s="1184"/>
      <c r="GK35" s="1184"/>
      <c r="GL35" s="1184"/>
      <c r="GM35" s="1184"/>
      <c r="GN35" s="1184"/>
      <c r="GO35" s="1184"/>
      <c r="GP35" s="1184"/>
      <c r="GQ35" s="1184"/>
      <c r="GR35" s="1184"/>
      <c r="GS35" s="1184"/>
      <c r="GT35" s="1184"/>
      <c r="GU35" s="1184"/>
      <c r="GV35" s="1184"/>
      <c r="GW35" s="1184"/>
      <c r="GX35" s="1184"/>
      <c r="GY35" s="1184"/>
      <c r="GZ35" s="1184"/>
      <c r="HA35" s="1184"/>
      <c r="HB35" s="1184"/>
      <c r="HC35" s="1184"/>
      <c r="HD35" s="1184"/>
      <c r="HE35" s="1184"/>
      <c r="HF35" s="1184"/>
      <c r="HG35" s="1184"/>
      <c r="HH35" s="1184"/>
      <c r="HI35" s="1184"/>
      <c r="HJ35" s="1184"/>
      <c r="HK35" s="1184"/>
      <c r="HL35" s="1184"/>
      <c r="HM35" s="1184"/>
      <c r="HN35" s="1184"/>
      <c r="HO35" s="1184"/>
      <c r="HP35" s="1184"/>
      <c r="HQ35" s="1184"/>
      <c r="HR35" s="1184"/>
      <c r="HS35" s="1184"/>
      <c r="HT35" s="1184"/>
      <c r="HU35" s="1184"/>
      <c r="HV35" s="1184"/>
      <c r="HW35" s="1184"/>
      <c r="HX35" s="1184"/>
      <c r="HY35" s="1184"/>
      <c r="HZ35" s="1184"/>
      <c r="IA35" s="1184"/>
      <c r="IB35" s="1184"/>
      <c r="IC35" s="1184"/>
      <c r="ID35" s="1184"/>
      <c r="IE35" s="1184"/>
      <c r="IF35" s="1184"/>
      <c r="IG35" s="1184"/>
      <c r="IH35" s="1184"/>
      <c r="II35" s="1184"/>
      <c r="IJ35" s="1184"/>
      <c r="IK35" s="1184"/>
      <c r="IL35" s="1184"/>
      <c r="IM35" s="1184"/>
      <c r="IN35" s="1184"/>
      <c r="IO35" s="1184"/>
      <c r="IP35" s="1184"/>
      <c r="IQ35" s="1184"/>
      <c r="IR35" s="1184"/>
      <c r="IS35" s="1184"/>
      <c r="IT35" s="1184"/>
      <c r="IU35" s="1184"/>
      <c r="IV35" s="1184"/>
    </row>
    <row r="36" spans="1:256" ht="16.5" customHeight="1">
      <c r="A36" s="1184" t="s">
        <v>465</v>
      </c>
      <c r="B36" s="1184"/>
      <c r="C36" s="1184"/>
      <c r="D36" s="1156">
        <v>637.38300000000004</v>
      </c>
      <c r="E36" s="1150"/>
      <c r="F36" s="2070">
        <v>564.375</v>
      </c>
      <c r="G36" s="2070"/>
      <c r="H36" s="2070">
        <v>48.131</v>
      </c>
      <c r="I36" s="2070"/>
      <c r="J36" s="2069">
        <v>58</v>
      </c>
      <c r="K36" s="2070"/>
      <c r="L36" s="1151">
        <f t="shared" si="0"/>
        <v>1211.627</v>
      </c>
      <c r="M36" s="1192"/>
      <c r="N36" s="1184"/>
      <c r="O36" s="1184"/>
      <c r="P36" s="1184"/>
      <c r="Q36" s="1184"/>
      <c r="R36" s="1184"/>
      <c r="S36" s="1184"/>
      <c r="T36" s="1184"/>
      <c r="U36" s="1184"/>
      <c r="V36" s="1184"/>
      <c r="W36" s="1184"/>
      <c r="X36" s="1184"/>
      <c r="Y36" s="1184"/>
      <c r="Z36" s="1184"/>
      <c r="AA36" s="1184"/>
      <c r="AB36" s="1184"/>
      <c r="AC36" s="1184"/>
      <c r="AD36" s="1184"/>
      <c r="AE36" s="1184"/>
      <c r="AF36" s="1184"/>
      <c r="AG36" s="1184"/>
      <c r="AH36" s="1184"/>
      <c r="AI36" s="1184"/>
      <c r="AJ36" s="1184"/>
      <c r="AK36" s="1184"/>
      <c r="AL36" s="1184"/>
      <c r="AM36" s="1184"/>
      <c r="AN36" s="1184"/>
      <c r="AO36" s="1184"/>
      <c r="AP36" s="1184"/>
      <c r="AQ36" s="1184"/>
      <c r="AR36" s="1184"/>
      <c r="AS36" s="1184"/>
      <c r="AT36" s="1184"/>
      <c r="AU36" s="1184"/>
      <c r="AV36" s="1184"/>
      <c r="AW36" s="1184"/>
      <c r="AX36" s="1184"/>
      <c r="AY36" s="1184"/>
      <c r="AZ36" s="1184"/>
      <c r="BA36" s="1184"/>
      <c r="BB36" s="1184"/>
      <c r="BC36" s="1184"/>
      <c r="BD36" s="1184"/>
      <c r="BE36" s="1184"/>
      <c r="BF36" s="1184"/>
      <c r="BG36" s="1184"/>
      <c r="BH36" s="1184"/>
      <c r="BI36" s="1184"/>
      <c r="BJ36" s="1184"/>
      <c r="BK36" s="1184"/>
      <c r="BL36" s="1184"/>
      <c r="BM36" s="1184"/>
      <c r="BN36" s="1184"/>
      <c r="BO36" s="1184"/>
      <c r="BP36" s="1184"/>
      <c r="BQ36" s="1184"/>
      <c r="BR36" s="1184"/>
      <c r="BS36" s="1184"/>
      <c r="BT36" s="1184"/>
      <c r="BU36" s="1184"/>
      <c r="BV36" s="1184"/>
      <c r="BW36" s="1184"/>
      <c r="BX36" s="1184"/>
      <c r="BY36" s="1184"/>
      <c r="BZ36" s="1184"/>
      <c r="CA36" s="1184"/>
      <c r="CB36" s="1184"/>
      <c r="CC36" s="1184"/>
      <c r="CD36" s="1184"/>
      <c r="CE36" s="1184"/>
      <c r="CF36" s="1184"/>
      <c r="CG36" s="1184"/>
      <c r="CH36" s="1184"/>
      <c r="CI36" s="1184"/>
      <c r="CJ36" s="1184"/>
      <c r="CK36" s="1184"/>
      <c r="CL36" s="1184"/>
      <c r="CM36" s="1184"/>
      <c r="CN36" s="1184"/>
      <c r="CO36" s="1184"/>
      <c r="CP36" s="1184"/>
      <c r="CQ36" s="1184"/>
      <c r="CR36" s="1184"/>
      <c r="CS36" s="1184"/>
      <c r="CT36" s="1184"/>
      <c r="CU36" s="1184"/>
      <c r="CV36" s="1184"/>
      <c r="CW36" s="1184"/>
      <c r="CX36" s="1184"/>
      <c r="CY36" s="1184"/>
      <c r="CZ36" s="1184"/>
      <c r="DA36" s="1184"/>
      <c r="DB36" s="1184"/>
      <c r="DC36" s="1184"/>
      <c r="DD36" s="1184"/>
      <c r="DE36" s="1184"/>
      <c r="DF36" s="1184"/>
      <c r="DG36" s="1184"/>
      <c r="DH36" s="1184"/>
      <c r="DI36" s="1184"/>
      <c r="DJ36" s="1184"/>
      <c r="DK36" s="1184"/>
      <c r="DL36" s="1184"/>
      <c r="DM36" s="1184"/>
      <c r="DN36" s="1184"/>
      <c r="DO36" s="1184"/>
      <c r="DP36" s="1184"/>
      <c r="DQ36" s="1184"/>
      <c r="DR36" s="1184"/>
      <c r="DS36" s="1184"/>
      <c r="DT36" s="1184"/>
      <c r="DU36" s="1184"/>
      <c r="DV36" s="1184"/>
      <c r="DW36" s="1184"/>
      <c r="DX36" s="1184"/>
      <c r="DY36" s="1184"/>
      <c r="DZ36" s="1184"/>
      <c r="EA36" s="1184"/>
      <c r="EB36" s="1184"/>
      <c r="EC36" s="1184"/>
      <c r="ED36" s="1184"/>
      <c r="EE36" s="1184"/>
      <c r="EF36" s="1184"/>
      <c r="EG36" s="1184"/>
      <c r="EH36" s="1184"/>
      <c r="EI36" s="1184"/>
      <c r="EJ36" s="1184"/>
      <c r="EK36" s="1184"/>
      <c r="EL36" s="1184"/>
      <c r="EM36" s="1184"/>
      <c r="EN36" s="1184"/>
      <c r="EO36" s="1184"/>
      <c r="EP36" s="1184"/>
      <c r="EQ36" s="1184"/>
      <c r="ER36" s="1184"/>
      <c r="ES36" s="1184"/>
      <c r="ET36" s="1184"/>
      <c r="EU36" s="1184"/>
      <c r="EV36" s="1184"/>
      <c r="EW36" s="1184"/>
      <c r="EX36" s="1184"/>
      <c r="EY36" s="1184"/>
      <c r="EZ36" s="1184"/>
      <c r="FA36" s="1184"/>
      <c r="FB36" s="1184"/>
      <c r="FC36" s="1184"/>
      <c r="FD36" s="1184"/>
      <c r="FE36" s="1184"/>
      <c r="FF36" s="1184"/>
      <c r="FG36" s="1184"/>
      <c r="FH36" s="1184"/>
      <c r="FI36" s="1184"/>
      <c r="FJ36" s="1184"/>
      <c r="FK36" s="1184"/>
      <c r="FL36" s="1184"/>
      <c r="FM36" s="1184"/>
      <c r="FN36" s="1184"/>
      <c r="FO36" s="1184"/>
      <c r="FP36" s="1184"/>
      <c r="FQ36" s="1184"/>
      <c r="FR36" s="1184"/>
      <c r="FS36" s="1184"/>
      <c r="FT36" s="1184"/>
      <c r="FU36" s="1184"/>
      <c r="FV36" s="1184"/>
      <c r="FW36" s="1184"/>
      <c r="FX36" s="1184"/>
      <c r="FY36" s="1184"/>
      <c r="FZ36" s="1184"/>
      <c r="GA36" s="1184"/>
      <c r="GB36" s="1184"/>
      <c r="GC36" s="1184"/>
      <c r="GD36" s="1184"/>
      <c r="GE36" s="1184"/>
      <c r="GF36" s="1184"/>
      <c r="GG36" s="1184"/>
      <c r="GH36" s="1184"/>
      <c r="GI36" s="1184"/>
      <c r="GJ36" s="1184"/>
      <c r="GK36" s="1184"/>
      <c r="GL36" s="1184"/>
      <c r="GM36" s="1184"/>
      <c r="GN36" s="1184"/>
      <c r="GO36" s="1184"/>
      <c r="GP36" s="1184"/>
      <c r="GQ36" s="1184"/>
      <c r="GR36" s="1184"/>
      <c r="GS36" s="1184"/>
      <c r="GT36" s="1184"/>
      <c r="GU36" s="1184"/>
      <c r="GV36" s="1184"/>
      <c r="GW36" s="1184"/>
      <c r="GX36" s="1184"/>
      <c r="GY36" s="1184"/>
      <c r="GZ36" s="1184"/>
      <c r="HA36" s="1184"/>
      <c r="HB36" s="1184"/>
      <c r="HC36" s="1184"/>
      <c r="HD36" s="1184"/>
      <c r="HE36" s="1184"/>
      <c r="HF36" s="1184"/>
      <c r="HG36" s="1184"/>
      <c r="HH36" s="1184"/>
      <c r="HI36" s="1184"/>
      <c r="HJ36" s="1184"/>
      <c r="HK36" s="1184"/>
      <c r="HL36" s="1184"/>
      <c r="HM36" s="1184"/>
      <c r="HN36" s="1184"/>
      <c r="HO36" s="1184"/>
      <c r="HP36" s="1184"/>
      <c r="HQ36" s="1184"/>
      <c r="HR36" s="1184"/>
      <c r="HS36" s="1184"/>
      <c r="HT36" s="1184"/>
      <c r="HU36" s="1184"/>
      <c r="HV36" s="1184"/>
      <c r="HW36" s="1184"/>
      <c r="HX36" s="1184"/>
      <c r="HY36" s="1184"/>
      <c r="HZ36" s="1184"/>
      <c r="IA36" s="1184"/>
      <c r="IB36" s="1184"/>
      <c r="IC36" s="1184"/>
      <c r="ID36" s="1184"/>
      <c r="IE36" s="1184"/>
      <c r="IF36" s="1184"/>
      <c r="IG36" s="1184"/>
      <c r="IH36" s="1184"/>
      <c r="II36" s="1184"/>
      <c r="IJ36" s="1184"/>
      <c r="IK36" s="1184"/>
      <c r="IL36" s="1184"/>
      <c r="IM36" s="1184"/>
      <c r="IN36" s="1184"/>
      <c r="IO36" s="1184"/>
      <c r="IP36" s="1184"/>
      <c r="IQ36" s="1184"/>
      <c r="IR36" s="1184"/>
      <c r="IS36" s="1184"/>
      <c r="IT36" s="1184"/>
      <c r="IU36" s="1184"/>
      <c r="IV36" s="1184"/>
    </row>
    <row r="37" spans="1:256" ht="16.5" customHeight="1">
      <c r="A37" s="1184" t="s">
        <v>466</v>
      </c>
      <c r="B37" s="1184"/>
      <c r="C37" s="1184"/>
      <c r="D37" s="1156">
        <v>20.959</v>
      </c>
      <c r="E37" s="1150"/>
      <c r="F37" s="2069">
        <v>1.022</v>
      </c>
      <c r="G37" s="1150"/>
      <c r="H37" s="2069">
        <v>0</v>
      </c>
      <c r="I37" s="2070"/>
      <c r="J37" s="2069">
        <v>0</v>
      </c>
      <c r="K37" s="2070"/>
      <c r="L37" s="1151">
        <f t="shared" si="0"/>
        <v>21.981000000000002</v>
      </c>
      <c r="M37" s="1192"/>
      <c r="N37" s="1184"/>
      <c r="O37" s="1184"/>
      <c r="P37" s="1184"/>
      <c r="Q37" s="1184"/>
      <c r="R37" s="1184"/>
      <c r="S37" s="1184"/>
      <c r="T37" s="1184"/>
      <c r="U37" s="1184"/>
      <c r="V37" s="1184"/>
      <c r="W37" s="1184"/>
      <c r="X37" s="1184"/>
      <c r="Y37" s="1184"/>
      <c r="Z37" s="1184"/>
      <c r="AA37" s="1184"/>
      <c r="AB37" s="1184"/>
      <c r="AC37" s="1184"/>
      <c r="AD37" s="1184"/>
      <c r="AE37" s="1184"/>
      <c r="AF37" s="1184"/>
      <c r="AG37" s="1184"/>
      <c r="AH37" s="1184"/>
      <c r="AI37" s="1184"/>
      <c r="AJ37" s="1184"/>
      <c r="AK37" s="1184"/>
      <c r="AL37" s="1184"/>
      <c r="AM37" s="1184"/>
      <c r="AN37" s="1184"/>
      <c r="AO37" s="1184"/>
      <c r="AP37" s="1184"/>
      <c r="AQ37" s="1184"/>
      <c r="AR37" s="1184"/>
      <c r="AS37" s="1184"/>
      <c r="AT37" s="1184"/>
      <c r="AU37" s="1184"/>
      <c r="AV37" s="1184"/>
      <c r="AW37" s="1184"/>
      <c r="AX37" s="1184"/>
      <c r="AY37" s="1184"/>
      <c r="AZ37" s="1184"/>
      <c r="BA37" s="1184"/>
      <c r="BB37" s="1184"/>
      <c r="BC37" s="1184"/>
      <c r="BD37" s="1184"/>
      <c r="BE37" s="1184"/>
      <c r="BF37" s="1184"/>
      <c r="BG37" s="1184"/>
      <c r="BH37" s="1184"/>
      <c r="BI37" s="1184"/>
      <c r="BJ37" s="1184"/>
      <c r="BK37" s="1184"/>
      <c r="BL37" s="1184"/>
      <c r="BM37" s="1184"/>
      <c r="BN37" s="1184"/>
      <c r="BO37" s="1184"/>
      <c r="BP37" s="1184"/>
      <c r="BQ37" s="1184"/>
      <c r="BR37" s="1184"/>
      <c r="BS37" s="1184"/>
      <c r="BT37" s="1184"/>
      <c r="BU37" s="1184"/>
      <c r="BV37" s="1184"/>
      <c r="BW37" s="1184"/>
      <c r="BX37" s="1184"/>
      <c r="BY37" s="1184"/>
      <c r="BZ37" s="1184"/>
      <c r="CA37" s="1184"/>
      <c r="CB37" s="1184"/>
      <c r="CC37" s="1184"/>
      <c r="CD37" s="1184"/>
      <c r="CE37" s="1184"/>
      <c r="CF37" s="1184"/>
      <c r="CG37" s="1184"/>
      <c r="CH37" s="1184"/>
      <c r="CI37" s="1184"/>
      <c r="CJ37" s="1184"/>
      <c r="CK37" s="1184"/>
      <c r="CL37" s="1184"/>
      <c r="CM37" s="1184"/>
      <c r="CN37" s="1184"/>
      <c r="CO37" s="1184"/>
      <c r="CP37" s="1184"/>
      <c r="CQ37" s="1184"/>
      <c r="CR37" s="1184"/>
      <c r="CS37" s="1184"/>
      <c r="CT37" s="1184"/>
      <c r="CU37" s="1184"/>
      <c r="CV37" s="1184"/>
      <c r="CW37" s="1184"/>
      <c r="CX37" s="1184"/>
      <c r="CY37" s="1184"/>
      <c r="CZ37" s="1184"/>
      <c r="DA37" s="1184"/>
      <c r="DB37" s="1184"/>
      <c r="DC37" s="1184"/>
      <c r="DD37" s="1184"/>
      <c r="DE37" s="1184"/>
      <c r="DF37" s="1184"/>
      <c r="DG37" s="1184"/>
      <c r="DH37" s="1184"/>
      <c r="DI37" s="1184"/>
      <c r="DJ37" s="1184"/>
      <c r="DK37" s="1184"/>
      <c r="DL37" s="1184"/>
      <c r="DM37" s="1184"/>
      <c r="DN37" s="1184"/>
      <c r="DO37" s="1184"/>
      <c r="DP37" s="1184"/>
      <c r="DQ37" s="1184"/>
      <c r="DR37" s="1184"/>
      <c r="DS37" s="1184"/>
      <c r="DT37" s="1184"/>
      <c r="DU37" s="1184"/>
      <c r="DV37" s="1184"/>
      <c r="DW37" s="1184"/>
      <c r="DX37" s="1184"/>
      <c r="DY37" s="1184"/>
      <c r="DZ37" s="1184"/>
      <c r="EA37" s="1184"/>
      <c r="EB37" s="1184"/>
      <c r="EC37" s="1184"/>
      <c r="ED37" s="1184"/>
      <c r="EE37" s="1184"/>
      <c r="EF37" s="1184"/>
      <c r="EG37" s="1184"/>
      <c r="EH37" s="1184"/>
      <c r="EI37" s="1184"/>
      <c r="EJ37" s="1184"/>
      <c r="EK37" s="1184"/>
      <c r="EL37" s="1184"/>
      <c r="EM37" s="1184"/>
      <c r="EN37" s="1184"/>
      <c r="EO37" s="1184"/>
      <c r="EP37" s="1184"/>
      <c r="EQ37" s="1184"/>
      <c r="ER37" s="1184"/>
      <c r="ES37" s="1184"/>
      <c r="ET37" s="1184"/>
      <c r="EU37" s="1184"/>
      <c r="EV37" s="1184"/>
      <c r="EW37" s="1184"/>
      <c r="EX37" s="1184"/>
      <c r="EY37" s="1184"/>
      <c r="EZ37" s="1184"/>
      <c r="FA37" s="1184"/>
      <c r="FB37" s="1184"/>
      <c r="FC37" s="1184"/>
      <c r="FD37" s="1184"/>
      <c r="FE37" s="1184"/>
      <c r="FF37" s="1184"/>
      <c r="FG37" s="1184"/>
      <c r="FH37" s="1184"/>
      <c r="FI37" s="1184"/>
      <c r="FJ37" s="1184"/>
      <c r="FK37" s="1184"/>
      <c r="FL37" s="1184"/>
      <c r="FM37" s="1184"/>
      <c r="FN37" s="1184"/>
      <c r="FO37" s="1184"/>
      <c r="FP37" s="1184"/>
      <c r="FQ37" s="1184"/>
      <c r="FR37" s="1184"/>
      <c r="FS37" s="1184"/>
      <c r="FT37" s="1184"/>
      <c r="FU37" s="1184"/>
      <c r="FV37" s="1184"/>
      <c r="FW37" s="1184"/>
      <c r="FX37" s="1184"/>
      <c r="FY37" s="1184"/>
      <c r="FZ37" s="1184"/>
      <c r="GA37" s="1184"/>
      <c r="GB37" s="1184"/>
      <c r="GC37" s="1184"/>
      <c r="GD37" s="1184"/>
      <c r="GE37" s="1184"/>
      <c r="GF37" s="1184"/>
      <c r="GG37" s="1184"/>
      <c r="GH37" s="1184"/>
      <c r="GI37" s="1184"/>
      <c r="GJ37" s="1184"/>
      <c r="GK37" s="1184"/>
      <c r="GL37" s="1184"/>
      <c r="GM37" s="1184"/>
      <c r="GN37" s="1184"/>
      <c r="GO37" s="1184"/>
      <c r="GP37" s="1184"/>
      <c r="GQ37" s="1184"/>
      <c r="GR37" s="1184"/>
      <c r="GS37" s="1184"/>
      <c r="GT37" s="1184"/>
      <c r="GU37" s="1184"/>
      <c r="GV37" s="1184"/>
      <c r="GW37" s="1184"/>
      <c r="GX37" s="1184"/>
      <c r="GY37" s="1184"/>
      <c r="GZ37" s="1184"/>
      <c r="HA37" s="1184"/>
      <c r="HB37" s="1184"/>
      <c r="HC37" s="1184"/>
      <c r="HD37" s="1184"/>
      <c r="HE37" s="1184"/>
      <c r="HF37" s="1184"/>
      <c r="HG37" s="1184"/>
      <c r="HH37" s="1184"/>
      <c r="HI37" s="1184"/>
      <c r="HJ37" s="1184"/>
      <c r="HK37" s="1184"/>
      <c r="HL37" s="1184"/>
      <c r="HM37" s="1184"/>
      <c r="HN37" s="1184"/>
      <c r="HO37" s="1184"/>
      <c r="HP37" s="1184"/>
      <c r="HQ37" s="1184"/>
      <c r="HR37" s="1184"/>
      <c r="HS37" s="1184"/>
      <c r="HT37" s="1184"/>
      <c r="HU37" s="1184"/>
      <c r="HV37" s="1184"/>
      <c r="HW37" s="1184"/>
      <c r="HX37" s="1184"/>
      <c r="HY37" s="1184"/>
      <c r="HZ37" s="1184"/>
      <c r="IA37" s="1184"/>
      <c r="IB37" s="1184"/>
      <c r="IC37" s="1184"/>
      <c r="ID37" s="1184"/>
      <c r="IE37" s="1184"/>
      <c r="IF37" s="1184"/>
      <c r="IG37" s="1184"/>
      <c r="IH37" s="1184"/>
      <c r="II37" s="1184"/>
      <c r="IJ37" s="1184"/>
      <c r="IK37" s="1184"/>
      <c r="IL37" s="1184"/>
      <c r="IM37" s="1184"/>
      <c r="IN37" s="1184"/>
      <c r="IO37" s="1184"/>
      <c r="IP37" s="1184"/>
      <c r="IQ37" s="1184"/>
      <c r="IR37" s="1184"/>
      <c r="IS37" s="1184"/>
      <c r="IT37" s="1184"/>
      <c r="IU37" s="1184"/>
      <c r="IV37" s="1184"/>
    </row>
    <row r="38" spans="1:256" ht="16.5" customHeight="1">
      <c r="A38" s="1184" t="s">
        <v>467</v>
      </c>
      <c r="B38" s="1184"/>
      <c r="C38" s="1184"/>
      <c r="D38" s="1156">
        <v>132.928</v>
      </c>
      <c r="E38" s="1150"/>
      <c r="F38" s="2070">
        <v>165</v>
      </c>
      <c r="G38" s="2070"/>
      <c r="H38" s="2070">
        <v>168.12799999999999</v>
      </c>
      <c r="I38" s="2070"/>
      <c r="J38" s="2069">
        <v>0</v>
      </c>
      <c r="K38" s="2070"/>
      <c r="L38" s="1151">
        <f t="shared" si="0"/>
        <v>129.80000000000001</v>
      </c>
      <c r="M38" s="1192"/>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4"/>
      <c r="AI38" s="1184"/>
      <c r="AJ38" s="1184"/>
      <c r="AK38" s="1184"/>
      <c r="AL38" s="1184"/>
      <c r="AM38" s="1184"/>
      <c r="AN38" s="1184"/>
      <c r="AO38" s="1184"/>
      <c r="AP38" s="1184"/>
      <c r="AQ38" s="1184"/>
      <c r="AR38" s="1184"/>
      <c r="AS38" s="1184"/>
      <c r="AT38" s="1184"/>
      <c r="AU38" s="1184"/>
      <c r="AV38" s="1184"/>
      <c r="AW38" s="1184"/>
      <c r="AX38" s="1184"/>
      <c r="AY38" s="1184"/>
      <c r="AZ38" s="1184"/>
      <c r="BA38" s="1184"/>
      <c r="BB38" s="1184"/>
      <c r="BC38" s="1184"/>
      <c r="BD38" s="1184"/>
      <c r="BE38" s="1184"/>
      <c r="BF38" s="1184"/>
      <c r="BG38" s="1184"/>
      <c r="BH38" s="1184"/>
      <c r="BI38" s="1184"/>
      <c r="BJ38" s="1184"/>
      <c r="BK38" s="1184"/>
      <c r="BL38" s="1184"/>
      <c r="BM38" s="1184"/>
      <c r="BN38" s="1184"/>
      <c r="BO38" s="1184"/>
      <c r="BP38" s="1184"/>
      <c r="BQ38" s="1184"/>
      <c r="BR38" s="1184"/>
      <c r="BS38" s="1184"/>
      <c r="BT38" s="1184"/>
      <c r="BU38" s="1184"/>
      <c r="BV38" s="1184"/>
      <c r="BW38" s="1184"/>
      <c r="BX38" s="1184"/>
      <c r="BY38" s="1184"/>
      <c r="BZ38" s="1184"/>
      <c r="CA38" s="1184"/>
      <c r="CB38" s="1184"/>
      <c r="CC38" s="1184"/>
      <c r="CD38" s="1184"/>
      <c r="CE38" s="1184"/>
      <c r="CF38" s="1184"/>
      <c r="CG38" s="1184"/>
      <c r="CH38" s="1184"/>
      <c r="CI38" s="1184"/>
      <c r="CJ38" s="1184"/>
      <c r="CK38" s="1184"/>
      <c r="CL38" s="1184"/>
      <c r="CM38" s="1184"/>
      <c r="CN38" s="1184"/>
      <c r="CO38" s="1184"/>
      <c r="CP38" s="1184"/>
      <c r="CQ38" s="1184"/>
      <c r="CR38" s="1184"/>
      <c r="CS38" s="1184"/>
      <c r="CT38" s="1184"/>
      <c r="CU38" s="1184"/>
      <c r="CV38" s="1184"/>
      <c r="CW38" s="1184"/>
      <c r="CX38" s="1184"/>
      <c r="CY38" s="1184"/>
      <c r="CZ38" s="1184"/>
      <c r="DA38" s="1184"/>
      <c r="DB38" s="1184"/>
      <c r="DC38" s="1184"/>
      <c r="DD38" s="1184"/>
      <c r="DE38" s="1184"/>
      <c r="DF38" s="1184"/>
      <c r="DG38" s="1184"/>
      <c r="DH38" s="1184"/>
      <c r="DI38" s="1184"/>
      <c r="DJ38" s="1184"/>
      <c r="DK38" s="1184"/>
      <c r="DL38" s="1184"/>
      <c r="DM38" s="1184"/>
      <c r="DN38" s="1184"/>
      <c r="DO38" s="1184"/>
      <c r="DP38" s="1184"/>
      <c r="DQ38" s="1184"/>
      <c r="DR38" s="1184"/>
      <c r="DS38" s="1184"/>
      <c r="DT38" s="1184"/>
      <c r="DU38" s="1184"/>
      <c r="DV38" s="1184"/>
      <c r="DW38" s="1184"/>
      <c r="DX38" s="1184"/>
      <c r="DY38" s="1184"/>
      <c r="DZ38" s="1184"/>
      <c r="EA38" s="1184"/>
      <c r="EB38" s="1184"/>
      <c r="EC38" s="1184"/>
      <c r="ED38" s="1184"/>
      <c r="EE38" s="1184"/>
      <c r="EF38" s="1184"/>
      <c r="EG38" s="1184"/>
      <c r="EH38" s="1184"/>
      <c r="EI38" s="1184"/>
      <c r="EJ38" s="1184"/>
      <c r="EK38" s="1184"/>
      <c r="EL38" s="1184"/>
      <c r="EM38" s="1184"/>
      <c r="EN38" s="1184"/>
      <c r="EO38" s="1184"/>
      <c r="EP38" s="1184"/>
      <c r="EQ38" s="1184"/>
      <c r="ER38" s="1184"/>
      <c r="ES38" s="1184"/>
      <c r="ET38" s="1184"/>
      <c r="EU38" s="1184"/>
      <c r="EV38" s="1184"/>
      <c r="EW38" s="1184"/>
      <c r="EX38" s="1184"/>
      <c r="EY38" s="1184"/>
      <c r="EZ38" s="1184"/>
      <c r="FA38" s="1184"/>
      <c r="FB38" s="1184"/>
      <c r="FC38" s="1184"/>
      <c r="FD38" s="1184"/>
      <c r="FE38" s="1184"/>
      <c r="FF38" s="1184"/>
      <c r="FG38" s="1184"/>
      <c r="FH38" s="1184"/>
      <c r="FI38" s="1184"/>
      <c r="FJ38" s="1184"/>
      <c r="FK38" s="1184"/>
      <c r="FL38" s="1184"/>
      <c r="FM38" s="1184"/>
      <c r="FN38" s="1184"/>
      <c r="FO38" s="1184"/>
      <c r="FP38" s="1184"/>
      <c r="FQ38" s="1184"/>
      <c r="FR38" s="1184"/>
      <c r="FS38" s="1184"/>
      <c r="FT38" s="1184"/>
      <c r="FU38" s="1184"/>
      <c r="FV38" s="1184"/>
      <c r="FW38" s="1184"/>
      <c r="FX38" s="1184"/>
      <c r="FY38" s="1184"/>
      <c r="FZ38" s="1184"/>
      <c r="GA38" s="1184"/>
      <c r="GB38" s="1184"/>
      <c r="GC38" s="1184"/>
      <c r="GD38" s="1184"/>
      <c r="GE38" s="1184"/>
      <c r="GF38" s="1184"/>
      <c r="GG38" s="1184"/>
      <c r="GH38" s="1184"/>
      <c r="GI38" s="1184"/>
      <c r="GJ38" s="1184"/>
      <c r="GK38" s="1184"/>
      <c r="GL38" s="1184"/>
      <c r="GM38" s="1184"/>
      <c r="GN38" s="1184"/>
      <c r="GO38" s="1184"/>
      <c r="GP38" s="1184"/>
      <c r="GQ38" s="1184"/>
      <c r="GR38" s="1184"/>
      <c r="GS38" s="1184"/>
      <c r="GT38" s="1184"/>
      <c r="GU38" s="1184"/>
      <c r="GV38" s="1184"/>
      <c r="GW38" s="1184"/>
      <c r="GX38" s="1184"/>
      <c r="GY38" s="1184"/>
      <c r="GZ38" s="1184"/>
      <c r="HA38" s="1184"/>
      <c r="HB38" s="1184"/>
      <c r="HC38" s="1184"/>
      <c r="HD38" s="1184"/>
      <c r="HE38" s="1184"/>
      <c r="HF38" s="1184"/>
      <c r="HG38" s="1184"/>
      <c r="HH38" s="1184"/>
      <c r="HI38" s="1184"/>
      <c r="HJ38" s="1184"/>
      <c r="HK38" s="1184"/>
      <c r="HL38" s="1184"/>
      <c r="HM38" s="1184"/>
      <c r="HN38" s="1184"/>
      <c r="HO38" s="1184"/>
      <c r="HP38" s="1184"/>
      <c r="HQ38" s="1184"/>
      <c r="HR38" s="1184"/>
      <c r="HS38" s="1184"/>
      <c r="HT38" s="1184"/>
      <c r="HU38" s="1184"/>
      <c r="HV38" s="1184"/>
      <c r="HW38" s="1184"/>
      <c r="HX38" s="1184"/>
      <c r="HY38" s="1184"/>
      <c r="HZ38" s="1184"/>
      <c r="IA38" s="1184"/>
      <c r="IB38" s="1184"/>
      <c r="IC38" s="1184"/>
      <c r="ID38" s="1184"/>
      <c r="IE38" s="1184"/>
      <c r="IF38" s="1184"/>
      <c r="IG38" s="1184"/>
      <c r="IH38" s="1184"/>
      <c r="II38" s="1184"/>
      <c r="IJ38" s="1184"/>
      <c r="IK38" s="1184"/>
      <c r="IL38" s="1184"/>
      <c r="IM38" s="1184"/>
      <c r="IN38" s="1184"/>
      <c r="IO38" s="1184"/>
      <c r="IP38" s="1184"/>
      <c r="IQ38" s="1184"/>
      <c r="IR38" s="1184"/>
      <c r="IS38" s="1184"/>
      <c r="IT38" s="1184"/>
      <c r="IU38" s="1184"/>
      <c r="IV38" s="1184"/>
    </row>
    <row r="39" spans="1:256" ht="16.5" customHeight="1">
      <c r="A39" s="1184" t="s">
        <v>468</v>
      </c>
      <c r="B39" s="1184"/>
      <c r="C39" s="1184"/>
      <c r="D39" s="1156">
        <v>172.38200000000001</v>
      </c>
      <c r="E39" s="1150"/>
      <c r="F39" s="2070">
        <v>4674.2370000000001</v>
      </c>
      <c r="G39" s="2070"/>
      <c r="H39" s="2070">
        <v>3669.703</v>
      </c>
      <c r="I39" s="2070"/>
      <c r="J39" s="2069">
        <v>0</v>
      </c>
      <c r="K39" s="2070"/>
      <c r="L39" s="1151">
        <f t="shared" si="0"/>
        <v>1176.9159999999999</v>
      </c>
      <c r="M39" s="1192"/>
      <c r="N39" s="1184"/>
      <c r="O39" s="1184"/>
      <c r="P39" s="1184"/>
      <c r="Q39" s="1184"/>
      <c r="R39" s="1184"/>
      <c r="S39" s="1184"/>
      <c r="T39" s="1184"/>
      <c r="U39" s="1184"/>
      <c r="V39" s="1184"/>
      <c r="W39" s="1184"/>
      <c r="X39" s="1184"/>
      <c r="Y39" s="1184"/>
      <c r="Z39" s="1184"/>
      <c r="AA39" s="1184"/>
      <c r="AB39" s="1184"/>
      <c r="AC39" s="1184"/>
      <c r="AD39" s="1184"/>
      <c r="AE39" s="1184"/>
      <c r="AF39" s="1184"/>
      <c r="AG39" s="1184"/>
      <c r="AH39" s="1184"/>
      <c r="AI39" s="1184"/>
      <c r="AJ39" s="1184"/>
      <c r="AK39" s="1184"/>
      <c r="AL39" s="1184"/>
      <c r="AM39" s="1184"/>
      <c r="AN39" s="1184"/>
      <c r="AO39" s="1184"/>
      <c r="AP39" s="1184"/>
      <c r="AQ39" s="1184"/>
      <c r="AR39" s="1184"/>
      <c r="AS39" s="1184"/>
      <c r="AT39" s="1184"/>
      <c r="AU39" s="1184"/>
      <c r="AV39" s="1184"/>
      <c r="AW39" s="1184"/>
      <c r="AX39" s="1184"/>
      <c r="AY39" s="1184"/>
      <c r="AZ39" s="1184"/>
      <c r="BA39" s="1184"/>
      <c r="BB39" s="1184"/>
      <c r="BC39" s="1184"/>
      <c r="BD39" s="1184"/>
      <c r="BE39" s="1184"/>
      <c r="BF39" s="1184"/>
      <c r="BG39" s="1184"/>
      <c r="BH39" s="1184"/>
      <c r="BI39" s="1184"/>
      <c r="BJ39" s="1184"/>
      <c r="BK39" s="1184"/>
      <c r="BL39" s="1184"/>
      <c r="BM39" s="1184"/>
      <c r="BN39" s="1184"/>
      <c r="BO39" s="1184"/>
      <c r="BP39" s="1184"/>
      <c r="BQ39" s="1184"/>
      <c r="BR39" s="1184"/>
      <c r="BS39" s="1184"/>
      <c r="BT39" s="1184"/>
      <c r="BU39" s="1184"/>
      <c r="BV39" s="1184"/>
      <c r="BW39" s="1184"/>
      <c r="BX39" s="1184"/>
      <c r="BY39" s="1184"/>
      <c r="BZ39" s="1184"/>
      <c r="CA39" s="1184"/>
      <c r="CB39" s="1184"/>
      <c r="CC39" s="1184"/>
      <c r="CD39" s="1184"/>
      <c r="CE39" s="1184"/>
      <c r="CF39" s="1184"/>
      <c r="CG39" s="1184"/>
      <c r="CH39" s="1184"/>
      <c r="CI39" s="1184"/>
      <c r="CJ39" s="1184"/>
      <c r="CK39" s="1184"/>
      <c r="CL39" s="1184"/>
      <c r="CM39" s="1184"/>
      <c r="CN39" s="1184"/>
      <c r="CO39" s="1184"/>
      <c r="CP39" s="1184"/>
      <c r="CQ39" s="1184"/>
      <c r="CR39" s="1184"/>
      <c r="CS39" s="1184"/>
      <c r="CT39" s="1184"/>
      <c r="CU39" s="1184"/>
      <c r="CV39" s="1184"/>
      <c r="CW39" s="1184"/>
      <c r="CX39" s="1184"/>
      <c r="CY39" s="1184"/>
      <c r="CZ39" s="1184"/>
      <c r="DA39" s="1184"/>
      <c r="DB39" s="1184"/>
      <c r="DC39" s="1184"/>
      <c r="DD39" s="1184"/>
      <c r="DE39" s="1184"/>
      <c r="DF39" s="1184"/>
      <c r="DG39" s="1184"/>
      <c r="DH39" s="1184"/>
      <c r="DI39" s="1184"/>
      <c r="DJ39" s="1184"/>
      <c r="DK39" s="1184"/>
      <c r="DL39" s="1184"/>
      <c r="DM39" s="1184"/>
      <c r="DN39" s="1184"/>
      <c r="DO39" s="1184"/>
      <c r="DP39" s="1184"/>
      <c r="DQ39" s="1184"/>
      <c r="DR39" s="1184"/>
      <c r="DS39" s="1184"/>
      <c r="DT39" s="1184"/>
      <c r="DU39" s="1184"/>
      <c r="DV39" s="1184"/>
      <c r="DW39" s="1184"/>
      <c r="DX39" s="1184"/>
      <c r="DY39" s="1184"/>
      <c r="DZ39" s="1184"/>
      <c r="EA39" s="1184"/>
      <c r="EB39" s="1184"/>
      <c r="EC39" s="1184"/>
      <c r="ED39" s="1184"/>
      <c r="EE39" s="1184"/>
      <c r="EF39" s="1184"/>
      <c r="EG39" s="1184"/>
      <c r="EH39" s="1184"/>
      <c r="EI39" s="1184"/>
      <c r="EJ39" s="1184"/>
      <c r="EK39" s="1184"/>
      <c r="EL39" s="1184"/>
      <c r="EM39" s="1184"/>
      <c r="EN39" s="1184"/>
      <c r="EO39" s="1184"/>
      <c r="EP39" s="1184"/>
      <c r="EQ39" s="1184"/>
      <c r="ER39" s="1184"/>
      <c r="ES39" s="1184"/>
      <c r="ET39" s="1184"/>
      <c r="EU39" s="1184"/>
      <c r="EV39" s="1184"/>
      <c r="EW39" s="1184"/>
      <c r="EX39" s="1184"/>
      <c r="EY39" s="1184"/>
      <c r="EZ39" s="1184"/>
      <c r="FA39" s="1184"/>
      <c r="FB39" s="1184"/>
      <c r="FC39" s="1184"/>
      <c r="FD39" s="1184"/>
      <c r="FE39" s="1184"/>
      <c r="FF39" s="1184"/>
      <c r="FG39" s="1184"/>
      <c r="FH39" s="1184"/>
      <c r="FI39" s="1184"/>
      <c r="FJ39" s="1184"/>
      <c r="FK39" s="1184"/>
      <c r="FL39" s="1184"/>
      <c r="FM39" s="1184"/>
      <c r="FN39" s="1184"/>
      <c r="FO39" s="1184"/>
      <c r="FP39" s="1184"/>
      <c r="FQ39" s="1184"/>
      <c r="FR39" s="1184"/>
      <c r="FS39" s="1184"/>
      <c r="FT39" s="1184"/>
      <c r="FU39" s="1184"/>
      <c r="FV39" s="1184"/>
      <c r="FW39" s="1184"/>
      <c r="FX39" s="1184"/>
      <c r="FY39" s="1184"/>
      <c r="FZ39" s="1184"/>
      <c r="GA39" s="1184"/>
      <c r="GB39" s="1184"/>
      <c r="GC39" s="1184"/>
      <c r="GD39" s="1184"/>
      <c r="GE39" s="1184"/>
      <c r="GF39" s="1184"/>
      <c r="GG39" s="1184"/>
      <c r="GH39" s="1184"/>
      <c r="GI39" s="1184"/>
      <c r="GJ39" s="1184"/>
      <c r="GK39" s="1184"/>
      <c r="GL39" s="1184"/>
      <c r="GM39" s="1184"/>
      <c r="GN39" s="1184"/>
      <c r="GO39" s="1184"/>
      <c r="GP39" s="1184"/>
      <c r="GQ39" s="1184"/>
      <c r="GR39" s="1184"/>
      <c r="GS39" s="1184"/>
      <c r="GT39" s="1184"/>
      <c r="GU39" s="1184"/>
      <c r="GV39" s="1184"/>
      <c r="GW39" s="1184"/>
      <c r="GX39" s="1184"/>
      <c r="GY39" s="1184"/>
      <c r="GZ39" s="1184"/>
      <c r="HA39" s="1184"/>
      <c r="HB39" s="1184"/>
      <c r="HC39" s="1184"/>
      <c r="HD39" s="1184"/>
      <c r="HE39" s="1184"/>
      <c r="HF39" s="1184"/>
      <c r="HG39" s="1184"/>
      <c r="HH39" s="1184"/>
      <c r="HI39" s="1184"/>
      <c r="HJ39" s="1184"/>
      <c r="HK39" s="1184"/>
      <c r="HL39" s="1184"/>
      <c r="HM39" s="1184"/>
      <c r="HN39" s="1184"/>
      <c r="HO39" s="1184"/>
      <c r="HP39" s="1184"/>
      <c r="HQ39" s="1184"/>
      <c r="HR39" s="1184"/>
      <c r="HS39" s="1184"/>
      <c r="HT39" s="1184"/>
      <c r="HU39" s="1184"/>
      <c r="HV39" s="1184"/>
      <c r="HW39" s="1184"/>
      <c r="HX39" s="1184"/>
      <c r="HY39" s="1184"/>
      <c r="HZ39" s="1184"/>
      <c r="IA39" s="1184"/>
      <c r="IB39" s="1184"/>
      <c r="IC39" s="1184"/>
      <c r="ID39" s="1184"/>
      <c r="IE39" s="1184"/>
      <c r="IF39" s="1184"/>
      <c r="IG39" s="1184"/>
      <c r="IH39" s="1184"/>
      <c r="II39" s="1184"/>
      <c r="IJ39" s="1184"/>
      <c r="IK39" s="1184"/>
      <c r="IL39" s="1184"/>
      <c r="IM39" s="1184"/>
      <c r="IN39" s="1184"/>
      <c r="IO39" s="1184"/>
      <c r="IP39" s="1184"/>
      <c r="IQ39" s="1184"/>
      <c r="IR39" s="1184"/>
      <c r="IS39" s="1184"/>
      <c r="IT39" s="1184"/>
      <c r="IU39" s="1184"/>
      <c r="IV39" s="1184"/>
    </row>
    <row r="40" spans="1:256" ht="15.75" customHeight="1">
      <c r="A40" s="1184" t="s">
        <v>469</v>
      </c>
      <c r="B40" s="1184"/>
      <c r="C40" s="1184"/>
      <c r="D40" s="2069">
        <v>0</v>
      </c>
      <c r="E40" s="1150"/>
      <c r="F40" s="2069">
        <v>0</v>
      </c>
      <c r="G40" s="2070"/>
      <c r="H40" s="2069">
        <v>0</v>
      </c>
      <c r="I40" s="2070"/>
      <c r="J40" s="2069">
        <v>0</v>
      </c>
      <c r="K40" s="2070"/>
      <c r="L40" s="1151">
        <f t="shared" si="0"/>
        <v>0</v>
      </c>
      <c r="M40" s="1192"/>
      <c r="N40" s="1184"/>
      <c r="P40" s="1184"/>
      <c r="Q40" s="1184"/>
      <c r="R40" s="1184"/>
      <c r="S40" s="1184"/>
      <c r="T40" s="1184"/>
      <c r="U40" s="1184"/>
      <c r="V40" s="1184"/>
      <c r="W40" s="1184"/>
      <c r="X40" s="1184"/>
      <c r="Y40" s="1184"/>
      <c r="Z40" s="1184"/>
      <c r="AA40" s="1184"/>
      <c r="AB40" s="1184"/>
      <c r="AC40" s="1184"/>
      <c r="AD40" s="1184"/>
      <c r="AE40" s="1184"/>
      <c r="AF40" s="1184"/>
      <c r="AG40" s="1184"/>
      <c r="AH40" s="1184"/>
      <c r="AI40" s="1184"/>
      <c r="AJ40" s="1184"/>
      <c r="AK40" s="1184"/>
      <c r="AL40" s="1184"/>
      <c r="AM40" s="1184"/>
      <c r="AN40" s="1184"/>
      <c r="AO40" s="1184"/>
      <c r="AP40" s="1184"/>
      <c r="AQ40" s="1184"/>
      <c r="AR40" s="1184"/>
      <c r="AS40" s="1184"/>
      <c r="AT40" s="1184"/>
      <c r="AU40" s="1184"/>
      <c r="AV40" s="1184"/>
      <c r="AW40" s="1184"/>
      <c r="AX40" s="1184"/>
      <c r="AY40" s="1184"/>
      <c r="AZ40" s="1184"/>
      <c r="BA40" s="1184"/>
      <c r="BB40" s="1184"/>
      <c r="BC40" s="1184"/>
      <c r="BD40" s="1184"/>
      <c r="BE40" s="1184"/>
      <c r="BF40" s="1184"/>
      <c r="BG40" s="1184"/>
      <c r="BH40" s="1184"/>
      <c r="BI40" s="1184"/>
      <c r="BJ40" s="1184"/>
      <c r="BK40" s="1184"/>
      <c r="BL40" s="1184"/>
      <c r="BM40" s="1184"/>
      <c r="BN40" s="1184"/>
      <c r="BO40" s="1184"/>
      <c r="BP40" s="1184"/>
      <c r="BQ40" s="1184"/>
      <c r="BR40" s="1184"/>
      <c r="BS40" s="1184"/>
      <c r="BT40" s="1184"/>
      <c r="BU40" s="1184"/>
      <c r="BV40" s="1184"/>
      <c r="BW40" s="1184"/>
      <c r="BX40" s="1184"/>
      <c r="BY40" s="1184"/>
      <c r="BZ40" s="1184"/>
      <c r="CA40" s="1184"/>
      <c r="CB40" s="1184"/>
      <c r="CC40" s="1184"/>
      <c r="CD40" s="1184"/>
      <c r="CE40" s="1184"/>
      <c r="CF40" s="1184"/>
      <c r="CG40" s="1184"/>
      <c r="CH40" s="1184"/>
      <c r="CI40" s="1184"/>
      <c r="CJ40" s="1184"/>
      <c r="CK40" s="1184"/>
      <c r="CL40" s="1184"/>
      <c r="CM40" s="1184"/>
      <c r="CN40" s="1184"/>
      <c r="CO40" s="1184"/>
      <c r="CP40" s="1184"/>
      <c r="CQ40" s="1184"/>
      <c r="CR40" s="1184"/>
      <c r="CS40" s="1184"/>
      <c r="CT40" s="1184"/>
      <c r="CU40" s="1184"/>
      <c r="CV40" s="1184"/>
      <c r="CW40" s="1184"/>
      <c r="CX40" s="1184"/>
      <c r="CY40" s="1184"/>
      <c r="CZ40" s="1184"/>
      <c r="DA40" s="1184"/>
      <c r="DB40" s="1184"/>
      <c r="DC40" s="1184"/>
      <c r="DD40" s="1184"/>
      <c r="DE40" s="1184"/>
      <c r="DF40" s="1184"/>
      <c r="DG40" s="1184"/>
      <c r="DH40" s="1184"/>
      <c r="DI40" s="1184"/>
      <c r="DJ40" s="1184"/>
      <c r="DK40" s="1184"/>
      <c r="DL40" s="1184"/>
      <c r="DM40" s="1184"/>
      <c r="DN40" s="1184"/>
      <c r="DO40" s="1184"/>
      <c r="DP40" s="1184"/>
      <c r="DQ40" s="1184"/>
      <c r="DR40" s="1184"/>
      <c r="DS40" s="1184"/>
      <c r="DT40" s="1184"/>
      <c r="DU40" s="1184"/>
      <c r="DV40" s="1184"/>
      <c r="DW40" s="1184"/>
      <c r="DX40" s="1184"/>
      <c r="DY40" s="1184"/>
      <c r="DZ40" s="1184"/>
      <c r="EA40" s="1184"/>
      <c r="EB40" s="1184"/>
      <c r="EC40" s="1184"/>
      <c r="ED40" s="1184"/>
      <c r="EE40" s="1184"/>
      <c r="EF40" s="1184"/>
      <c r="EG40" s="1184"/>
      <c r="EH40" s="1184"/>
      <c r="EI40" s="1184"/>
      <c r="EJ40" s="1184"/>
      <c r="EK40" s="1184"/>
      <c r="EL40" s="1184"/>
      <c r="EM40" s="1184"/>
      <c r="EN40" s="1184"/>
      <c r="EO40" s="1184"/>
      <c r="EP40" s="1184"/>
      <c r="EQ40" s="1184"/>
      <c r="ER40" s="1184"/>
      <c r="ES40" s="1184"/>
      <c r="ET40" s="1184"/>
      <c r="EU40" s="1184"/>
      <c r="EV40" s="1184"/>
      <c r="EW40" s="1184"/>
      <c r="EX40" s="1184"/>
      <c r="EY40" s="1184"/>
      <c r="EZ40" s="1184"/>
      <c r="FA40" s="1184"/>
      <c r="FB40" s="1184"/>
      <c r="FC40" s="1184"/>
      <c r="FD40" s="1184"/>
      <c r="FE40" s="1184"/>
      <c r="FF40" s="1184"/>
      <c r="FG40" s="1184"/>
      <c r="FH40" s="1184"/>
      <c r="FI40" s="1184"/>
      <c r="FJ40" s="1184"/>
      <c r="FK40" s="1184"/>
      <c r="FL40" s="1184"/>
      <c r="FM40" s="1184"/>
      <c r="FN40" s="1184"/>
      <c r="FO40" s="1184"/>
      <c r="FP40" s="1184"/>
      <c r="FQ40" s="1184"/>
      <c r="FR40" s="1184"/>
      <c r="FS40" s="1184"/>
      <c r="FT40" s="1184"/>
      <c r="FU40" s="1184"/>
      <c r="FV40" s="1184"/>
      <c r="FW40" s="1184"/>
      <c r="FX40" s="1184"/>
      <c r="FY40" s="1184"/>
      <c r="FZ40" s="1184"/>
      <c r="GA40" s="1184"/>
      <c r="GB40" s="1184"/>
      <c r="GC40" s="1184"/>
      <c r="GD40" s="1184"/>
      <c r="GE40" s="1184"/>
      <c r="GF40" s="1184"/>
      <c r="GG40" s="1184"/>
      <c r="GH40" s="1184"/>
      <c r="GI40" s="1184"/>
      <c r="GJ40" s="1184"/>
      <c r="GK40" s="1184"/>
      <c r="GL40" s="1184"/>
      <c r="GM40" s="1184"/>
      <c r="GN40" s="1184"/>
      <c r="GO40" s="1184"/>
      <c r="GP40" s="1184"/>
      <c r="GQ40" s="1184"/>
      <c r="GR40" s="1184"/>
      <c r="GS40" s="1184"/>
      <c r="GT40" s="1184"/>
      <c r="GU40" s="1184"/>
      <c r="GV40" s="1184"/>
      <c r="GW40" s="1184"/>
      <c r="GX40" s="1184"/>
      <c r="GY40" s="1184"/>
      <c r="GZ40" s="1184"/>
      <c r="HA40" s="1184"/>
      <c r="HB40" s="1184"/>
      <c r="HC40" s="1184"/>
      <c r="HD40" s="1184"/>
      <c r="HE40" s="1184"/>
      <c r="HF40" s="1184"/>
      <c r="HG40" s="1184"/>
      <c r="HH40" s="1184"/>
      <c r="HI40" s="1184"/>
      <c r="HJ40" s="1184"/>
      <c r="HK40" s="1184"/>
      <c r="HL40" s="1184"/>
      <c r="HM40" s="1184"/>
      <c r="HN40" s="1184"/>
      <c r="HO40" s="1184"/>
      <c r="HP40" s="1184"/>
      <c r="HQ40" s="1184"/>
      <c r="HR40" s="1184"/>
      <c r="HS40" s="1184"/>
      <c r="HT40" s="1184"/>
      <c r="HU40" s="1184"/>
      <c r="HV40" s="1184"/>
      <c r="HW40" s="1184"/>
      <c r="HX40" s="1184"/>
      <c r="HY40" s="1184"/>
      <c r="HZ40" s="1184"/>
      <c r="IA40" s="1184"/>
      <c r="IB40" s="1184"/>
      <c r="IC40" s="1184"/>
      <c r="ID40" s="1184"/>
      <c r="IE40" s="1184"/>
      <c r="IF40" s="1184"/>
      <c r="IG40" s="1184"/>
      <c r="IH40" s="1184"/>
      <c r="II40" s="1184"/>
      <c r="IJ40" s="1184"/>
      <c r="IK40" s="1184"/>
      <c r="IL40" s="1184"/>
      <c r="IM40" s="1184"/>
      <c r="IN40" s="1184"/>
      <c r="IO40" s="1184"/>
      <c r="IP40" s="1184"/>
      <c r="IQ40" s="1184"/>
      <c r="IR40" s="1184"/>
      <c r="IS40" s="1184"/>
      <c r="IT40" s="1184"/>
      <c r="IU40" s="1184"/>
      <c r="IV40" s="1184"/>
    </row>
    <row r="41" spans="1:256" ht="15.75" customHeight="1">
      <c r="A41" s="1184" t="s">
        <v>470</v>
      </c>
      <c r="B41" s="1184"/>
      <c r="C41" s="1184"/>
      <c r="D41" s="1156">
        <v>161.03</v>
      </c>
      <c r="E41" s="1150"/>
      <c r="F41" s="2070">
        <v>52.975000000000001</v>
      </c>
      <c r="G41" s="2070"/>
      <c r="H41" s="2069">
        <v>0</v>
      </c>
      <c r="I41" s="2070"/>
      <c r="J41" s="2069">
        <v>0</v>
      </c>
      <c r="K41" s="2070"/>
      <c r="L41" s="1151">
        <f t="shared" si="0"/>
        <v>214.005</v>
      </c>
      <c r="M41" s="1192"/>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4"/>
      <c r="AI41" s="1184"/>
      <c r="AJ41" s="1184"/>
      <c r="AK41" s="1184"/>
      <c r="AL41" s="1184"/>
      <c r="AM41" s="1184"/>
      <c r="AN41" s="1184"/>
      <c r="AO41" s="1184"/>
      <c r="AP41" s="1184"/>
      <c r="AQ41" s="1184"/>
      <c r="AR41" s="1184"/>
      <c r="AS41" s="1184"/>
      <c r="AT41" s="1184"/>
      <c r="AU41" s="1184"/>
      <c r="AV41" s="1184"/>
      <c r="AW41" s="1184"/>
      <c r="AX41" s="1184"/>
      <c r="AY41" s="1184"/>
      <c r="AZ41" s="1184"/>
      <c r="BA41" s="1184"/>
      <c r="BB41" s="1184"/>
      <c r="BC41" s="1184"/>
      <c r="BD41" s="1184"/>
      <c r="BE41" s="1184"/>
      <c r="BF41" s="1184"/>
      <c r="BG41" s="1184"/>
      <c r="BH41" s="1184"/>
      <c r="BI41" s="1184"/>
      <c r="BJ41" s="1184"/>
      <c r="BK41" s="1184"/>
      <c r="BL41" s="1184"/>
      <c r="BM41" s="1184"/>
      <c r="BN41" s="1184"/>
      <c r="BO41" s="1184"/>
      <c r="BP41" s="1184"/>
      <c r="BQ41" s="1184"/>
      <c r="BR41" s="1184"/>
      <c r="BS41" s="1184"/>
      <c r="BT41" s="1184"/>
      <c r="BU41" s="1184"/>
      <c r="BV41" s="1184"/>
      <c r="BW41" s="1184"/>
      <c r="BX41" s="1184"/>
      <c r="BY41" s="1184"/>
      <c r="BZ41" s="1184"/>
      <c r="CA41" s="1184"/>
      <c r="CB41" s="1184"/>
      <c r="CC41" s="1184"/>
      <c r="CD41" s="1184"/>
      <c r="CE41" s="1184"/>
      <c r="CF41" s="1184"/>
      <c r="CG41" s="1184"/>
      <c r="CH41" s="1184"/>
      <c r="CI41" s="1184"/>
      <c r="CJ41" s="1184"/>
      <c r="CK41" s="1184"/>
      <c r="CL41" s="1184"/>
      <c r="CM41" s="1184"/>
      <c r="CN41" s="1184"/>
      <c r="CO41" s="1184"/>
      <c r="CP41" s="1184"/>
      <c r="CQ41" s="1184"/>
      <c r="CR41" s="1184"/>
      <c r="CS41" s="1184"/>
      <c r="CT41" s="1184"/>
      <c r="CU41" s="1184"/>
      <c r="CV41" s="1184"/>
      <c r="CW41" s="1184"/>
      <c r="CX41" s="1184"/>
      <c r="CY41" s="1184"/>
      <c r="CZ41" s="1184"/>
      <c r="DA41" s="1184"/>
      <c r="DB41" s="1184"/>
      <c r="DC41" s="1184"/>
      <c r="DD41" s="1184"/>
      <c r="DE41" s="1184"/>
      <c r="DF41" s="1184"/>
      <c r="DG41" s="1184"/>
      <c r="DH41" s="1184"/>
      <c r="DI41" s="1184"/>
      <c r="DJ41" s="1184"/>
      <c r="DK41" s="1184"/>
      <c r="DL41" s="1184"/>
      <c r="DM41" s="1184"/>
      <c r="DN41" s="1184"/>
      <c r="DO41" s="1184"/>
      <c r="DP41" s="1184"/>
      <c r="DQ41" s="1184"/>
      <c r="DR41" s="1184"/>
      <c r="DS41" s="1184"/>
      <c r="DT41" s="1184"/>
      <c r="DU41" s="1184"/>
      <c r="DV41" s="1184"/>
      <c r="DW41" s="1184"/>
      <c r="DX41" s="1184"/>
      <c r="DY41" s="1184"/>
      <c r="DZ41" s="1184"/>
      <c r="EA41" s="1184"/>
      <c r="EB41" s="1184"/>
      <c r="EC41" s="1184"/>
      <c r="ED41" s="1184"/>
      <c r="EE41" s="1184"/>
      <c r="EF41" s="1184"/>
      <c r="EG41" s="1184"/>
      <c r="EH41" s="1184"/>
      <c r="EI41" s="1184"/>
      <c r="EJ41" s="1184"/>
      <c r="EK41" s="1184"/>
      <c r="EL41" s="1184"/>
      <c r="EM41" s="1184"/>
      <c r="EN41" s="1184"/>
      <c r="EO41" s="1184"/>
      <c r="EP41" s="1184"/>
      <c r="EQ41" s="1184"/>
      <c r="ER41" s="1184"/>
      <c r="ES41" s="1184"/>
      <c r="ET41" s="1184"/>
      <c r="EU41" s="1184"/>
      <c r="EV41" s="1184"/>
      <c r="EW41" s="1184"/>
      <c r="EX41" s="1184"/>
      <c r="EY41" s="1184"/>
      <c r="EZ41" s="1184"/>
      <c r="FA41" s="1184"/>
      <c r="FB41" s="1184"/>
      <c r="FC41" s="1184"/>
      <c r="FD41" s="1184"/>
      <c r="FE41" s="1184"/>
      <c r="FF41" s="1184"/>
      <c r="FG41" s="1184"/>
      <c r="FH41" s="1184"/>
      <c r="FI41" s="1184"/>
      <c r="FJ41" s="1184"/>
      <c r="FK41" s="1184"/>
      <c r="FL41" s="1184"/>
      <c r="FM41" s="1184"/>
      <c r="FN41" s="1184"/>
      <c r="FO41" s="1184"/>
      <c r="FP41" s="1184"/>
      <c r="FQ41" s="1184"/>
      <c r="FR41" s="1184"/>
      <c r="FS41" s="1184"/>
      <c r="FT41" s="1184"/>
      <c r="FU41" s="1184"/>
      <c r="FV41" s="1184"/>
      <c r="FW41" s="1184"/>
      <c r="FX41" s="1184"/>
      <c r="FY41" s="1184"/>
      <c r="FZ41" s="1184"/>
      <c r="GA41" s="1184"/>
      <c r="GB41" s="1184"/>
      <c r="GC41" s="1184"/>
      <c r="GD41" s="1184"/>
      <c r="GE41" s="1184"/>
      <c r="GF41" s="1184"/>
      <c r="GG41" s="1184"/>
      <c r="GH41" s="1184"/>
      <c r="GI41" s="1184"/>
      <c r="GJ41" s="1184"/>
      <c r="GK41" s="1184"/>
      <c r="GL41" s="1184"/>
      <c r="GM41" s="1184"/>
      <c r="GN41" s="1184"/>
      <c r="GO41" s="1184"/>
      <c r="GP41" s="1184"/>
      <c r="GQ41" s="1184"/>
      <c r="GR41" s="1184"/>
      <c r="GS41" s="1184"/>
      <c r="GT41" s="1184"/>
      <c r="GU41" s="1184"/>
      <c r="GV41" s="1184"/>
      <c r="GW41" s="1184"/>
      <c r="GX41" s="1184"/>
      <c r="GY41" s="1184"/>
      <c r="GZ41" s="1184"/>
      <c r="HA41" s="1184"/>
      <c r="HB41" s="1184"/>
      <c r="HC41" s="1184"/>
      <c r="HD41" s="1184"/>
      <c r="HE41" s="1184"/>
      <c r="HF41" s="1184"/>
      <c r="HG41" s="1184"/>
      <c r="HH41" s="1184"/>
      <c r="HI41" s="1184"/>
      <c r="HJ41" s="1184"/>
      <c r="HK41" s="1184"/>
      <c r="HL41" s="1184"/>
      <c r="HM41" s="1184"/>
      <c r="HN41" s="1184"/>
      <c r="HO41" s="1184"/>
      <c r="HP41" s="1184"/>
      <c r="HQ41" s="1184"/>
      <c r="HR41" s="1184"/>
      <c r="HS41" s="1184"/>
      <c r="HT41" s="1184"/>
      <c r="HU41" s="1184"/>
      <c r="HV41" s="1184"/>
      <c r="HW41" s="1184"/>
      <c r="HX41" s="1184"/>
      <c r="HY41" s="1184"/>
      <c r="HZ41" s="1184"/>
      <c r="IA41" s="1184"/>
      <c r="IB41" s="1184"/>
      <c r="IC41" s="1184"/>
      <c r="ID41" s="1184"/>
      <c r="IE41" s="1184"/>
      <c r="IF41" s="1184"/>
      <c r="IG41" s="1184"/>
      <c r="IH41" s="1184"/>
      <c r="II41" s="1184"/>
      <c r="IJ41" s="1184"/>
      <c r="IK41" s="1184"/>
      <c r="IL41" s="1184"/>
      <c r="IM41" s="1184"/>
      <c r="IN41" s="1184"/>
      <c r="IO41" s="1184"/>
      <c r="IP41" s="1184"/>
      <c r="IQ41" s="1184"/>
      <c r="IR41" s="1184"/>
      <c r="IS41" s="1184"/>
      <c r="IT41" s="1184"/>
      <c r="IU41" s="1184"/>
      <c r="IV41" s="1184"/>
    </row>
    <row r="42" spans="1:256" ht="15.75" customHeight="1">
      <c r="A42" s="1184" t="s">
        <v>471</v>
      </c>
      <c r="B42" s="1184"/>
      <c r="C42" s="1184"/>
      <c r="D42" s="2069">
        <v>-0.111</v>
      </c>
      <c r="E42" s="1150"/>
      <c r="F42" s="2070">
        <v>-1.08</v>
      </c>
      <c r="G42" s="2070"/>
      <c r="H42" s="2071">
        <v>0</v>
      </c>
      <c r="I42" s="2070"/>
      <c r="J42" s="2071">
        <v>0</v>
      </c>
      <c r="K42" s="2070"/>
      <c r="L42" s="1151">
        <f t="shared" si="0"/>
        <v>-1.1910000000000001</v>
      </c>
      <c r="M42" s="1192"/>
      <c r="N42" s="1184"/>
      <c r="O42" s="1184"/>
      <c r="P42" s="1184"/>
      <c r="Q42" s="1184"/>
      <c r="R42" s="1184"/>
      <c r="S42" s="1184"/>
      <c r="T42" s="1184"/>
      <c r="U42" s="1184"/>
      <c r="V42" s="1184"/>
      <c r="W42" s="1184"/>
      <c r="X42" s="1184"/>
      <c r="Y42" s="1184"/>
      <c r="Z42" s="1184"/>
      <c r="AA42" s="1184"/>
      <c r="AB42" s="1184"/>
      <c r="AC42" s="1184"/>
      <c r="AD42" s="1184"/>
      <c r="AE42" s="1184"/>
      <c r="AF42" s="1184"/>
      <c r="AG42" s="1184"/>
      <c r="AH42" s="1184"/>
      <c r="AI42" s="1184"/>
      <c r="AJ42" s="1184"/>
      <c r="AK42" s="1184"/>
      <c r="AL42" s="1184"/>
      <c r="AM42" s="1184"/>
      <c r="AN42" s="1184"/>
      <c r="AO42" s="1184"/>
      <c r="AP42" s="1184"/>
      <c r="AQ42" s="1184"/>
      <c r="AR42" s="1184"/>
      <c r="AS42" s="1184"/>
      <c r="AT42" s="1184"/>
      <c r="AU42" s="1184"/>
      <c r="AV42" s="1184"/>
      <c r="AW42" s="1184"/>
      <c r="AX42" s="1184"/>
      <c r="AY42" s="1184"/>
      <c r="AZ42" s="1184"/>
      <c r="BA42" s="1184"/>
      <c r="BB42" s="1184"/>
      <c r="BC42" s="1184"/>
      <c r="BD42" s="1184"/>
      <c r="BE42" s="1184"/>
      <c r="BF42" s="1184"/>
      <c r="BG42" s="1184"/>
      <c r="BH42" s="1184"/>
      <c r="BI42" s="1184"/>
      <c r="BJ42" s="1184"/>
      <c r="BK42" s="1184"/>
      <c r="BL42" s="1184"/>
      <c r="BM42" s="1184"/>
      <c r="BN42" s="1184"/>
      <c r="BO42" s="1184"/>
      <c r="BP42" s="1184"/>
      <c r="BQ42" s="1184"/>
      <c r="BR42" s="1184"/>
      <c r="BS42" s="1184"/>
      <c r="BT42" s="1184"/>
      <c r="BU42" s="1184"/>
      <c r="BV42" s="1184"/>
      <c r="BW42" s="1184"/>
      <c r="BX42" s="1184"/>
      <c r="BY42" s="1184"/>
      <c r="BZ42" s="1184"/>
      <c r="CA42" s="1184"/>
      <c r="CB42" s="1184"/>
      <c r="CC42" s="1184"/>
      <c r="CD42" s="1184"/>
      <c r="CE42" s="1184"/>
      <c r="CF42" s="1184"/>
      <c r="CG42" s="1184"/>
      <c r="CH42" s="1184"/>
      <c r="CI42" s="1184"/>
      <c r="CJ42" s="1184"/>
      <c r="CK42" s="1184"/>
      <c r="CL42" s="1184"/>
      <c r="CM42" s="1184"/>
      <c r="CN42" s="1184"/>
      <c r="CO42" s="1184"/>
      <c r="CP42" s="1184"/>
      <c r="CQ42" s="1184"/>
      <c r="CR42" s="1184"/>
      <c r="CS42" s="1184"/>
      <c r="CT42" s="1184"/>
      <c r="CU42" s="1184"/>
      <c r="CV42" s="1184"/>
      <c r="CW42" s="1184"/>
      <c r="CX42" s="1184"/>
      <c r="CY42" s="1184"/>
      <c r="CZ42" s="1184"/>
      <c r="DA42" s="1184"/>
      <c r="DB42" s="1184"/>
      <c r="DC42" s="1184"/>
      <c r="DD42" s="1184"/>
      <c r="DE42" s="1184"/>
      <c r="DF42" s="1184"/>
      <c r="DG42" s="1184"/>
      <c r="DH42" s="1184"/>
      <c r="DI42" s="1184"/>
      <c r="DJ42" s="1184"/>
      <c r="DK42" s="1184"/>
      <c r="DL42" s="1184"/>
      <c r="DM42" s="1184"/>
      <c r="DN42" s="1184"/>
      <c r="DO42" s="1184"/>
      <c r="DP42" s="1184"/>
      <c r="DQ42" s="1184"/>
      <c r="DR42" s="1184"/>
      <c r="DS42" s="1184"/>
      <c r="DT42" s="1184"/>
      <c r="DU42" s="1184"/>
      <c r="DV42" s="1184"/>
      <c r="DW42" s="1184"/>
      <c r="DX42" s="1184"/>
      <c r="DY42" s="1184"/>
      <c r="DZ42" s="1184"/>
      <c r="EA42" s="1184"/>
      <c r="EB42" s="1184"/>
      <c r="EC42" s="1184"/>
      <c r="ED42" s="1184"/>
      <c r="EE42" s="1184"/>
      <c r="EF42" s="1184"/>
      <c r="EG42" s="1184"/>
      <c r="EH42" s="1184"/>
      <c r="EI42" s="1184"/>
      <c r="EJ42" s="1184"/>
      <c r="EK42" s="1184"/>
      <c r="EL42" s="1184"/>
      <c r="EM42" s="1184"/>
      <c r="EN42" s="1184"/>
      <c r="EO42" s="1184"/>
      <c r="EP42" s="1184"/>
      <c r="EQ42" s="1184"/>
      <c r="ER42" s="1184"/>
      <c r="ES42" s="1184"/>
      <c r="ET42" s="1184"/>
      <c r="EU42" s="1184"/>
      <c r="EV42" s="1184"/>
      <c r="EW42" s="1184"/>
      <c r="EX42" s="1184"/>
      <c r="EY42" s="1184"/>
      <c r="EZ42" s="1184"/>
      <c r="FA42" s="1184"/>
      <c r="FB42" s="1184"/>
      <c r="FC42" s="1184"/>
      <c r="FD42" s="1184"/>
      <c r="FE42" s="1184"/>
      <c r="FF42" s="1184"/>
      <c r="FG42" s="1184"/>
      <c r="FH42" s="1184"/>
      <c r="FI42" s="1184"/>
      <c r="FJ42" s="1184"/>
      <c r="FK42" s="1184"/>
      <c r="FL42" s="1184"/>
      <c r="FM42" s="1184"/>
      <c r="FN42" s="1184"/>
      <c r="FO42" s="1184"/>
      <c r="FP42" s="1184"/>
      <c r="FQ42" s="1184"/>
      <c r="FR42" s="1184"/>
      <c r="FS42" s="1184"/>
      <c r="FT42" s="1184"/>
      <c r="FU42" s="1184"/>
      <c r="FV42" s="1184"/>
      <c r="FW42" s="1184"/>
      <c r="FX42" s="1184"/>
      <c r="FY42" s="1184"/>
      <c r="FZ42" s="1184"/>
      <c r="GA42" s="1184"/>
      <c r="GB42" s="1184"/>
      <c r="GC42" s="1184"/>
      <c r="GD42" s="1184"/>
      <c r="GE42" s="1184"/>
      <c r="GF42" s="1184"/>
      <c r="GG42" s="1184"/>
      <c r="GH42" s="1184"/>
      <c r="GI42" s="1184"/>
      <c r="GJ42" s="1184"/>
      <c r="GK42" s="1184"/>
      <c r="GL42" s="1184"/>
      <c r="GM42" s="1184"/>
      <c r="GN42" s="1184"/>
      <c r="GO42" s="1184"/>
      <c r="GP42" s="1184"/>
      <c r="GQ42" s="1184"/>
      <c r="GR42" s="1184"/>
      <c r="GS42" s="1184"/>
      <c r="GT42" s="1184"/>
      <c r="GU42" s="1184"/>
      <c r="GV42" s="1184"/>
      <c r="GW42" s="1184"/>
      <c r="GX42" s="1184"/>
      <c r="GY42" s="1184"/>
      <c r="GZ42" s="1184"/>
      <c r="HA42" s="1184"/>
      <c r="HB42" s="1184"/>
      <c r="HC42" s="1184"/>
      <c r="HD42" s="1184"/>
      <c r="HE42" s="1184"/>
      <c r="HF42" s="1184"/>
      <c r="HG42" s="1184"/>
      <c r="HH42" s="1184"/>
      <c r="HI42" s="1184"/>
      <c r="HJ42" s="1184"/>
      <c r="HK42" s="1184"/>
      <c r="HL42" s="1184"/>
      <c r="HM42" s="1184"/>
      <c r="HN42" s="1184"/>
      <c r="HO42" s="1184"/>
      <c r="HP42" s="1184"/>
      <c r="HQ42" s="1184"/>
      <c r="HR42" s="1184"/>
      <c r="HS42" s="1184"/>
      <c r="HT42" s="1184"/>
      <c r="HU42" s="1184"/>
      <c r="HV42" s="1184"/>
      <c r="HW42" s="1184"/>
      <c r="HX42" s="1184"/>
      <c r="HY42" s="1184"/>
      <c r="HZ42" s="1184"/>
      <c r="IA42" s="1184"/>
      <c r="IB42" s="1184"/>
      <c r="IC42" s="1184"/>
      <c r="ID42" s="1184"/>
      <c r="IE42" s="1184"/>
      <c r="IF42" s="1184"/>
      <c r="IG42" s="1184"/>
      <c r="IH42" s="1184"/>
      <c r="II42" s="1184"/>
      <c r="IJ42" s="1184"/>
      <c r="IK42" s="1184"/>
      <c r="IL42" s="1184"/>
      <c r="IM42" s="1184"/>
      <c r="IN42" s="1184"/>
      <c r="IO42" s="1184"/>
      <c r="IP42" s="1184"/>
      <c r="IQ42" s="1184"/>
      <c r="IR42" s="1184"/>
      <c r="IS42" s="1184"/>
      <c r="IT42" s="1184"/>
      <c r="IU42" s="1184"/>
      <c r="IV42" s="1184"/>
    </row>
    <row r="43" spans="1:256" ht="18" customHeight="1">
      <c r="A43" s="1184" t="s">
        <v>1544</v>
      </c>
      <c r="B43" s="1184"/>
      <c r="C43" s="1184"/>
      <c r="D43" s="2073">
        <v>0</v>
      </c>
      <c r="E43" s="1156"/>
      <c r="F43" s="1156">
        <v>0</v>
      </c>
      <c r="G43" s="1156"/>
      <c r="H43" s="1156">
        <v>0</v>
      </c>
      <c r="I43" s="1156"/>
      <c r="J43" s="1156">
        <v>0</v>
      </c>
      <c r="K43" s="1156"/>
      <c r="L43" s="1151">
        <f t="shared" si="0"/>
        <v>0</v>
      </c>
      <c r="M43" s="1192"/>
      <c r="N43" s="1184"/>
      <c r="O43" s="1198"/>
      <c r="P43" s="1198"/>
      <c r="Q43" s="1184"/>
      <c r="R43" s="1184"/>
      <c r="S43" s="1184"/>
      <c r="T43" s="1184"/>
      <c r="U43" s="1184"/>
      <c r="V43" s="1184"/>
      <c r="W43" s="1184"/>
      <c r="X43" s="1184"/>
      <c r="Y43" s="1184"/>
      <c r="Z43" s="1184"/>
      <c r="AA43" s="1184"/>
      <c r="AB43" s="1184"/>
      <c r="AC43" s="1184"/>
      <c r="AD43" s="1184"/>
      <c r="AE43" s="1184"/>
      <c r="AF43" s="1184"/>
      <c r="AG43" s="1184"/>
      <c r="AH43" s="1184"/>
      <c r="AI43" s="1184"/>
      <c r="AJ43" s="1184"/>
      <c r="AK43" s="1184"/>
      <c r="AL43" s="1184"/>
      <c r="AM43" s="1184"/>
      <c r="AN43" s="1184"/>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4"/>
      <c r="BW43" s="1184"/>
      <c r="BX43" s="1184"/>
      <c r="BY43" s="1184"/>
      <c r="BZ43" s="1184"/>
      <c r="CA43" s="1184"/>
      <c r="CB43" s="1184"/>
      <c r="CC43" s="1184"/>
      <c r="CD43" s="1184"/>
      <c r="CE43" s="1184"/>
      <c r="CF43" s="1184"/>
      <c r="CG43" s="1184"/>
      <c r="CH43" s="1184"/>
      <c r="CI43" s="1184"/>
      <c r="CJ43" s="1184"/>
      <c r="CK43" s="1184"/>
      <c r="CL43" s="1184"/>
      <c r="CM43" s="1184"/>
      <c r="CN43" s="1184"/>
      <c r="CO43" s="1184"/>
      <c r="CP43" s="1184"/>
      <c r="CQ43" s="1184"/>
      <c r="CR43" s="1184"/>
      <c r="CS43" s="1184"/>
      <c r="CT43" s="1184"/>
      <c r="CU43" s="1184"/>
      <c r="CV43" s="1184"/>
      <c r="CW43" s="1184"/>
      <c r="CX43" s="1184"/>
      <c r="CY43" s="1184"/>
      <c r="CZ43" s="1184"/>
      <c r="DA43" s="1184"/>
      <c r="DB43" s="1184"/>
      <c r="DC43" s="1184"/>
      <c r="DD43" s="1184"/>
      <c r="DE43" s="1184"/>
      <c r="DF43" s="1184"/>
      <c r="DG43" s="1184"/>
      <c r="DH43" s="1184"/>
      <c r="DI43" s="1184"/>
      <c r="DJ43" s="1184"/>
      <c r="DK43" s="1184"/>
      <c r="DL43" s="1184"/>
      <c r="DM43" s="1184"/>
      <c r="DN43" s="1184"/>
      <c r="DO43" s="1184"/>
      <c r="DP43" s="1184"/>
      <c r="DQ43" s="1184"/>
      <c r="DR43" s="1184"/>
      <c r="DS43" s="1184"/>
      <c r="DT43" s="1184"/>
      <c r="DU43" s="1184"/>
      <c r="DV43" s="1184"/>
      <c r="DW43" s="1184"/>
      <c r="DX43" s="1184"/>
      <c r="DY43" s="1184"/>
      <c r="DZ43" s="1184"/>
      <c r="EA43" s="1184"/>
      <c r="EB43" s="1184"/>
      <c r="EC43" s="1184"/>
      <c r="ED43" s="1184"/>
      <c r="EE43" s="1184"/>
      <c r="EF43" s="1184"/>
      <c r="EG43" s="1184"/>
      <c r="EH43" s="1184"/>
      <c r="EI43" s="1184"/>
      <c r="EJ43" s="1184"/>
      <c r="EK43" s="1184"/>
      <c r="EL43" s="1184"/>
      <c r="EM43" s="1184"/>
      <c r="EN43" s="1184"/>
      <c r="EO43" s="1184"/>
      <c r="EP43" s="1184"/>
      <c r="EQ43" s="1184"/>
      <c r="ER43" s="1184"/>
      <c r="ES43" s="1184"/>
      <c r="ET43" s="1184"/>
      <c r="EU43" s="1184"/>
      <c r="EV43" s="1184"/>
      <c r="EW43" s="1184"/>
      <c r="EX43" s="1184"/>
      <c r="EY43" s="1184"/>
      <c r="EZ43" s="1184"/>
      <c r="FA43" s="1184"/>
      <c r="FB43" s="1184"/>
      <c r="FC43" s="1184"/>
      <c r="FD43" s="1184"/>
      <c r="FE43" s="1184"/>
      <c r="FF43" s="1184"/>
      <c r="FG43" s="1184"/>
      <c r="FH43" s="1184"/>
      <c r="FI43" s="1184"/>
      <c r="FJ43" s="1184"/>
      <c r="FK43" s="1184"/>
      <c r="FL43" s="1184"/>
      <c r="FM43" s="1184"/>
      <c r="FN43" s="1184"/>
      <c r="FO43" s="1184"/>
      <c r="FP43" s="1184"/>
      <c r="FQ43" s="1184"/>
      <c r="FR43" s="1184"/>
      <c r="FS43" s="1184"/>
      <c r="FT43" s="1184"/>
      <c r="FU43" s="1184"/>
      <c r="FV43" s="1184"/>
      <c r="FW43" s="1184"/>
      <c r="FX43" s="1184"/>
      <c r="FY43" s="1184"/>
      <c r="FZ43" s="1184"/>
      <c r="GA43" s="1184"/>
      <c r="GB43" s="1184"/>
      <c r="GC43" s="1184"/>
      <c r="GD43" s="1184"/>
      <c r="GE43" s="1184"/>
      <c r="GF43" s="1184"/>
      <c r="GG43" s="1184"/>
      <c r="GH43" s="1184"/>
      <c r="GI43" s="1184"/>
      <c r="GJ43" s="1184"/>
      <c r="GK43" s="1184"/>
      <c r="GL43" s="1184"/>
      <c r="GM43" s="1184"/>
      <c r="GN43" s="1184"/>
      <c r="GO43" s="1184"/>
      <c r="GP43" s="1184"/>
      <c r="GQ43" s="1184"/>
      <c r="GR43" s="1184"/>
      <c r="GS43" s="1184"/>
      <c r="GT43" s="1184"/>
      <c r="GU43" s="1184"/>
      <c r="GV43" s="1184"/>
      <c r="GW43" s="1184"/>
      <c r="GX43" s="1184"/>
      <c r="GY43" s="1184"/>
      <c r="GZ43" s="1184"/>
      <c r="HA43" s="1184"/>
      <c r="HB43" s="1184"/>
      <c r="HC43" s="1184"/>
      <c r="HD43" s="1184"/>
      <c r="HE43" s="1184"/>
      <c r="HF43" s="1184"/>
      <c r="HG43" s="1184"/>
      <c r="HH43" s="1184"/>
      <c r="HI43" s="1184"/>
      <c r="HJ43" s="1184"/>
      <c r="HK43" s="1184"/>
      <c r="HL43" s="1184"/>
      <c r="HM43" s="1184"/>
      <c r="HN43" s="1184"/>
      <c r="HO43" s="1184"/>
      <c r="HP43" s="1184"/>
      <c r="HQ43" s="1184"/>
      <c r="HR43" s="1184"/>
      <c r="HS43" s="1184"/>
      <c r="HT43" s="1184"/>
      <c r="HU43" s="1184"/>
      <c r="HV43" s="1184"/>
      <c r="HW43" s="1184"/>
      <c r="HX43" s="1184"/>
      <c r="HY43" s="1184"/>
      <c r="HZ43" s="1184"/>
      <c r="IA43" s="1184"/>
      <c r="IB43" s="1184"/>
      <c r="IC43" s="1184"/>
      <c r="ID43" s="1184"/>
      <c r="IE43" s="1184"/>
      <c r="IF43" s="1184"/>
      <c r="IG43" s="1184"/>
      <c r="IH43" s="1184"/>
      <c r="II43" s="1184"/>
      <c r="IJ43" s="1184"/>
      <c r="IK43" s="1184"/>
      <c r="IL43" s="1184"/>
      <c r="IM43" s="1184"/>
      <c r="IN43" s="1184"/>
      <c r="IO43" s="1184"/>
      <c r="IP43" s="1184"/>
      <c r="IQ43" s="1184"/>
      <c r="IR43" s="1184"/>
      <c r="IS43" s="1184"/>
      <c r="IT43" s="1184"/>
      <c r="IU43" s="1184"/>
      <c r="IV43" s="1184"/>
    </row>
    <row r="44" spans="1:256" ht="17.25" customHeight="1">
      <c r="A44" s="1180" t="s">
        <v>472</v>
      </c>
      <c r="B44" s="1184"/>
      <c r="C44" s="1184"/>
      <c r="D44" s="2074">
        <f>ROUND(SUM(D27:D43),3)</f>
        <v>2210.895</v>
      </c>
      <c r="E44" s="2056"/>
      <c r="F44" s="2074">
        <f>ROUND(SUM(F27:F43),3)</f>
        <v>6660.5010000000002</v>
      </c>
      <c r="G44" s="2056"/>
      <c r="H44" s="2074">
        <f>ROUND(SUM(H27:H43),3)</f>
        <v>5083.9070000000002</v>
      </c>
      <c r="I44" s="2056"/>
      <c r="J44" s="2074">
        <f>ROUND(SUM(J27:J43),3)</f>
        <v>58</v>
      </c>
      <c r="K44" s="2056"/>
      <c r="L44" s="2074">
        <f>ROUND(SUM(L27:L43),3)</f>
        <v>3845.489</v>
      </c>
      <c r="M44" s="1193"/>
      <c r="N44" s="1021"/>
      <c r="O44" s="1196"/>
      <c r="P44" s="1184"/>
      <c r="Q44" s="1184"/>
      <c r="R44" s="1184"/>
      <c r="S44" s="1184"/>
      <c r="T44" s="1184"/>
      <c r="U44" s="1184"/>
      <c r="V44" s="1184"/>
      <c r="W44" s="1184"/>
      <c r="X44" s="1184"/>
      <c r="Y44" s="1184"/>
      <c r="Z44" s="1184"/>
      <c r="AA44" s="1184"/>
      <c r="AB44" s="1184"/>
      <c r="AC44" s="1184"/>
      <c r="AD44" s="1184"/>
      <c r="AE44" s="1184"/>
      <c r="AF44" s="1184"/>
      <c r="AG44" s="1184"/>
      <c r="AH44" s="1184"/>
      <c r="AI44" s="1184"/>
      <c r="AJ44" s="1184"/>
      <c r="AK44" s="1184"/>
      <c r="AL44" s="1184"/>
      <c r="AM44" s="1184"/>
      <c r="AN44" s="1184"/>
      <c r="AO44" s="1184"/>
      <c r="AP44" s="1184"/>
      <c r="AQ44" s="1184"/>
      <c r="AR44" s="1184"/>
      <c r="AS44" s="1184"/>
      <c r="AT44" s="1184"/>
      <c r="AU44" s="1184"/>
      <c r="AV44" s="1184"/>
      <c r="AW44" s="1184"/>
      <c r="AX44" s="1184"/>
      <c r="AY44" s="1184"/>
      <c r="AZ44" s="1184"/>
      <c r="BA44" s="1184"/>
      <c r="BB44" s="1184"/>
      <c r="BC44" s="1184"/>
      <c r="BD44" s="1184"/>
      <c r="BE44" s="1184"/>
      <c r="BF44" s="1184"/>
      <c r="BG44" s="1184"/>
      <c r="BH44" s="1184"/>
      <c r="BI44" s="1184"/>
      <c r="BJ44" s="1184"/>
      <c r="BK44" s="1184"/>
      <c r="BL44" s="1184"/>
      <c r="BM44" s="1184"/>
      <c r="BN44" s="1184"/>
      <c r="BO44" s="1184"/>
      <c r="BP44" s="1184"/>
      <c r="BQ44" s="1184"/>
      <c r="BR44" s="1184"/>
      <c r="BS44" s="1184"/>
      <c r="BT44" s="1184"/>
      <c r="BU44" s="1184"/>
      <c r="BV44" s="1184"/>
      <c r="BW44" s="1184"/>
      <c r="BX44" s="1184"/>
      <c r="BY44" s="1184"/>
      <c r="BZ44" s="1184"/>
      <c r="CA44" s="1184"/>
      <c r="CB44" s="1184"/>
      <c r="CC44" s="1184"/>
      <c r="CD44" s="1184"/>
      <c r="CE44" s="1184"/>
      <c r="CF44" s="1184"/>
      <c r="CG44" s="1184"/>
      <c r="CH44" s="1184"/>
      <c r="CI44" s="1184"/>
      <c r="CJ44" s="1184"/>
      <c r="CK44" s="1184"/>
      <c r="CL44" s="1184"/>
      <c r="CM44" s="1184"/>
      <c r="CN44" s="1184"/>
      <c r="CO44" s="1184"/>
      <c r="CP44" s="1184"/>
      <c r="CQ44" s="1184"/>
      <c r="CR44" s="1184"/>
      <c r="CS44" s="1184"/>
      <c r="CT44" s="1184"/>
      <c r="CU44" s="1184"/>
      <c r="CV44" s="1184"/>
      <c r="CW44" s="1184"/>
      <c r="CX44" s="1184"/>
      <c r="CY44" s="1184"/>
      <c r="CZ44" s="1184"/>
      <c r="DA44" s="1184"/>
      <c r="DB44" s="1184"/>
      <c r="DC44" s="1184"/>
      <c r="DD44" s="1184"/>
      <c r="DE44" s="1184"/>
      <c r="DF44" s="1184"/>
      <c r="DG44" s="1184"/>
      <c r="DH44" s="1184"/>
      <c r="DI44" s="1184"/>
      <c r="DJ44" s="1184"/>
      <c r="DK44" s="1184"/>
      <c r="DL44" s="1184"/>
      <c r="DM44" s="1184"/>
      <c r="DN44" s="1184"/>
      <c r="DO44" s="1184"/>
      <c r="DP44" s="1184"/>
      <c r="DQ44" s="1184"/>
      <c r="DR44" s="1184"/>
      <c r="DS44" s="1184"/>
      <c r="DT44" s="1184"/>
      <c r="DU44" s="1184"/>
      <c r="DV44" s="1184"/>
      <c r="DW44" s="1184"/>
      <c r="DX44" s="1184"/>
      <c r="DY44" s="1184"/>
      <c r="DZ44" s="1184"/>
      <c r="EA44" s="1184"/>
      <c r="EB44" s="1184"/>
      <c r="EC44" s="1184"/>
      <c r="ED44" s="1184"/>
      <c r="EE44" s="1184"/>
      <c r="EF44" s="1184"/>
      <c r="EG44" s="1184"/>
      <c r="EH44" s="1184"/>
      <c r="EI44" s="1184"/>
      <c r="EJ44" s="1184"/>
      <c r="EK44" s="1184"/>
      <c r="EL44" s="1184"/>
      <c r="EM44" s="1184"/>
      <c r="EN44" s="1184"/>
      <c r="EO44" s="1184"/>
      <c r="EP44" s="1184"/>
      <c r="EQ44" s="1184"/>
      <c r="ER44" s="1184"/>
      <c r="ES44" s="1184"/>
      <c r="ET44" s="1184"/>
      <c r="EU44" s="1184"/>
      <c r="EV44" s="1184"/>
      <c r="EW44" s="1184"/>
      <c r="EX44" s="1184"/>
      <c r="EY44" s="1184"/>
      <c r="EZ44" s="1184"/>
      <c r="FA44" s="1184"/>
      <c r="FB44" s="1184"/>
      <c r="FC44" s="1184"/>
      <c r="FD44" s="1184"/>
      <c r="FE44" s="1184"/>
      <c r="FF44" s="1184"/>
      <c r="FG44" s="1184"/>
      <c r="FH44" s="1184"/>
      <c r="FI44" s="1184"/>
      <c r="FJ44" s="1184"/>
      <c r="FK44" s="1184"/>
      <c r="FL44" s="1184"/>
      <c r="FM44" s="1184"/>
      <c r="FN44" s="1184"/>
      <c r="FO44" s="1184"/>
      <c r="FP44" s="1184"/>
      <c r="FQ44" s="1184"/>
      <c r="FR44" s="1184"/>
      <c r="FS44" s="1184"/>
      <c r="FT44" s="1184"/>
      <c r="FU44" s="1184"/>
      <c r="FV44" s="1184"/>
      <c r="FW44" s="1184"/>
      <c r="FX44" s="1184"/>
      <c r="FY44" s="1184"/>
      <c r="FZ44" s="1184"/>
      <c r="GA44" s="1184"/>
      <c r="GB44" s="1184"/>
      <c r="GC44" s="1184"/>
      <c r="GD44" s="1184"/>
      <c r="GE44" s="1184"/>
      <c r="GF44" s="1184"/>
      <c r="GG44" s="1184"/>
      <c r="GH44" s="1184"/>
      <c r="GI44" s="1184"/>
      <c r="GJ44" s="1184"/>
      <c r="GK44" s="1184"/>
      <c r="GL44" s="1184"/>
      <c r="GM44" s="1184"/>
      <c r="GN44" s="1184"/>
      <c r="GO44" s="1184"/>
      <c r="GP44" s="1184"/>
      <c r="GQ44" s="1184"/>
      <c r="GR44" s="1184"/>
      <c r="GS44" s="1184"/>
      <c r="GT44" s="1184"/>
      <c r="GU44" s="1184"/>
      <c r="GV44" s="1184"/>
      <c r="GW44" s="1184"/>
      <c r="GX44" s="1184"/>
      <c r="GY44" s="1184"/>
      <c r="GZ44" s="1184"/>
      <c r="HA44" s="1184"/>
      <c r="HB44" s="1184"/>
      <c r="HC44" s="1184"/>
      <c r="HD44" s="1184"/>
      <c r="HE44" s="1184"/>
      <c r="HF44" s="1184"/>
      <c r="HG44" s="1184"/>
      <c r="HH44" s="1184"/>
      <c r="HI44" s="1184"/>
      <c r="HJ44" s="1184"/>
      <c r="HK44" s="1184"/>
      <c r="HL44" s="1184"/>
      <c r="HM44" s="1184"/>
      <c r="HN44" s="1184"/>
      <c r="HO44" s="1184"/>
      <c r="HP44" s="1184"/>
      <c r="HQ44" s="1184"/>
      <c r="HR44" s="1184"/>
      <c r="HS44" s="1184"/>
      <c r="HT44" s="1184"/>
      <c r="HU44" s="1184"/>
      <c r="HV44" s="1184"/>
      <c r="HW44" s="1184"/>
      <c r="HX44" s="1184"/>
      <c r="HY44" s="1184"/>
      <c r="HZ44" s="1184"/>
      <c r="IA44" s="1184"/>
      <c r="IB44" s="1184"/>
      <c r="IC44" s="1184"/>
      <c r="ID44" s="1184"/>
      <c r="IE44" s="1184"/>
      <c r="IF44" s="1184"/>
      <c r="IG44" s="1184"/>
      <c r="IH44" s="1184"/>
      <c r="II44" s="1184"/>
      <c r="IJ44" s="1184"/>
      <c r="IK44" s="1184"/>
      <c r="IL44" s="1184"/>
      <c r="IM44" s="1184"/>
      <c r="IN44" s="1184"/>
      <c r="IO44" s="1184"/>
      <c r="IP44" s="1184"/>
      <c r="IQ44" s="1184"/>
      <c r="IR44" s="1184"/>
      <c r="IS44" s="1184"/>
      <c r="IT44" s="1184"/>
      <c r="IU44" s="1184"/>
      <c r="IV44" s="1184"/>
    </row>
    <row r="45" spans="1:256" ht="12" customHeight="1">
      <c r="A45" s="1180"/>
      <c r="B45" s="1184"/>
      <c r="C45" s="1184"/>
      <c r="D45" s="2058" t="s">
        <v>21</v>
      </c>
      <c r="E45" s="1151"/>
      <c r="F45" s="2058" t="s">
        <v>21</v>
      </c>
      <c r="G45" s="1151"/>
      <c r="H45" s="2058" t="s">
        <v>21</v>
      </c>
      <c r="I45" s="1151"/>
      <c r="J45" s="1155" t="s">
        <v>21</v>
      </c>
      <c r="K45" s="1151"/>
      <c r="L45" s="2058" t="s">
        <v>21</v>
      </c>
      <c r="M45" s="1192"/>
      <c r="N45" s="1184"/>
      <c r="O45" s="1198"/>
      <c r="P45" s="1198"/>
      <c r="Q45" s="1184"/>
      <c r="R45" s="1184"/>
      <c r="S45" s="1184"/>
      <c r="T45" s="1184"/>
      <c r="U45" s="1184"/>
      <c r="V45" s="1184"/>
      <c r="W45" s="1184"/>
      <c r="X45" s="1184"/>
      <c r="Y45" s="1184"/>
      <c r="Z45" s="1184"/>
      <c r="AA45" s="1184"/>
      <c r="AB45" s="1184"/>
      <c r="AC45" s="1184"/>
      <c r="AD45" s="1184"/>
      <c r="AE45" s="1184"/>
      <c r="AF45" s="1184"/>
      <c r="AG45" s="1184"/>
      <c r="AH45" s="1184"/>
      <c r="AI45" s="1184"/>
      <c r="AJ45" s="1184"/>
      <c r="AK45" s="1184"/>
      <c r="AL45" s="1184"/>
      <c r="AM45" s="1184"/>
      <c r="AN45" s="1184"/>
      <c r="AO45" s="1184"/>
      <c r="AP45" s="1184"/>
      <c r="AQ45" s="1184"/>
      <c r="AR45" s="1184"/>
      <c r="AS45" s="1184"/>
      <c r="AT45" s="1184"/>
      <c r="AU45" s="1184"/>
      <c r="AV45" s="1184"/>
      <c r="AW45" s="1184"/>
      <c r="AX45" s="1184"/>
      <c r="AY45" s="1184"/>
      <c r="AZ45" s="1184"/>
      <c r="BA45" s="1184"/>
      <c r="BB45" s="1184"/>
      <c r="BC45" s="1184"/>
      <c r="BD45" s="1184"/>
      <c r="BE45" s="1184"/>
      <c r="BF45" s="1184"/>
      <c r="BG45" s="1184"/>
      <c r="BH45" s="1184"/>
      <c r="BI45" s="1184"/>
      <c r="BJ45" s="1184"/>
      <c r="BK45" s="1184"/>
      <c r="BL45" s="1184"/>
      <c r="BM45" s="1184"/>
      <c r="BN45" s="1184"/>
      <c r="BO45" s="1184"/>
      <c r="BP45" s="1184"/>
      <c r="BQ45" s="1184"/>
      <c r="BR45" s="1184"/>
      <c r="BS45" s="1184"/>
      <c r="BT45" s="1184"/>
      <c r="BU45" s="1184"/>
      <c r="BV45" s="1184"/>
      <c r="BW45" s="1184"/>
      <c r="BX45" s="1184"/>
      <c r="BY45" s="1184"/>
      <c r="BZ45" s="1184"/>
      <c r="CA45" s="1184"/>
      <c r="CB45" s="1184"/>
      <c r="CC45" s="1184"/>
      <c r="CD45" s="1184"/>
      <c r="CE45" s="1184"/>
      <c r="CF45" s="1184"/>
      <c r="CG45" s="1184"/>
      <c r="CH45" s="1184"/>
      <c r="CI45" s="1184"/>
      <c r="CJ45" s="1184"/>
      <c r="CK45" s="1184"/>
      <c r="CL45" s="1184"/>
      <c r="CM45" s="1184"/>
      <c r="CN45" s="1184"/>
      <c r="CO45" s="1184"/>
      <c r="CP45" s="1184"/>
      <c r="CQ45" s="1184"/>
      <c r="CR45" s="1184"/>
      <c r="CS45" s="1184"/>
      <c r="CT45" s="1184"/>
      <c r="CU45" s="1184"/>
      <c r="CV45" s="1184"/>
      <c r="CW45" s="1184"/>
      <c r="CX45" s="1184"/>
      <c r="CY45" s="1184"/>
      <c r="CZ45" s="1184"/>
      <c r="DA45" s="1184"/>
      <c r="DB45" s="1184"/>
      <c r="DC45" s="1184"/>
      <c r="DD45" s="1184"/>
      <c r="DE45" s="1184"/>
      <c r="DF45" s="1184"/>
      <c r="DG45" s="1184"/>
      <c r="DH45" s="1184"/>
      <c r="DI45" s="1184"/>
      <c r="DJ45" s="1184"/>
      <c r="DK45" s="1184"/>
      <c r="DL45" s="1184"/>
      <c r="DM45" s="1184"/>
      <c r="DN45" s="1184"/>
      <c r="DO45" s="1184"/>
      <c r="DP45" s="1184"/>
      <c r="DQ45" s="1184"/>
      <c r="DR45" s="1184"/>
      <c r="DS45" s="1184"/>
      <c r="DT45" s="1184"/>
      <c r="DU45" s="1184"/>
      <c r="DV45" s="1184"/>
      <c r="DW45" s="1184"/>
      <c r="DX45" s="1184"/>
      <c r="DY45" s="1184"/>
      <c r="DZ45" s="1184"/>
      <c r="EA45" s="1184"/>
      <c r="EB45" s="1184"/>
      <c r="EC45" s="1184"/>
      <c r="ED45" s="1184"/>
      <c r="EE45" s="1184"/>
      <c r="EF45" s="1184"/>
      <c r="EG45" s="1184"/>
      <c r="EH45" s="1184"/>
      <c r="EI45" s="1184"/>
      <c r="EJ45" s="1184"/>
      <c r="EK45" s="1184"/>
      <c r="EL45" s="1184"/>
      <c r="EM45" s="1184"/>
      <c r="EN45" s="1184"/>
      <c r="EO45" s="1184"/>
      <c r="EP45" s="1184"/>
      <c r="EQ45" s="1184"/>
      <c r="ER45" s="1184"/>
      <c r="ES45" s="1184"/>
      <c r="ET45" s="1184"/>
      <c r="EU45" s="1184"/>
      <c r="EV45" s="1184"/>
      <c r="EW45" s="1184"/>
      <c r="EX45" s="1184"/>
      <c r="EY45" s="1184"/>
      <c r="EZ45" s="1184"/>
      <c r="FA45" s="1184"/>
      <c r="FB45" s="1184"/>
      <c r="FC45" s="1184"/>
      <c r="FD45" s="1184"/>
      <c r="FE45" s="1184"/>
      <c r="FF45" s="1184"/>
      <c r="FG45" s="1184"/>
      <c r="FH45" s="1184"/>
      <c r="FI45" s="1184"/>
      <c r="FJ45" s="1184"/>
      <c r="FK45" s="1184"/>
      <c r="FL45" s="1184"/>
      <c r="FM45" s="1184"/>
      <c r="FN45" s="1184"/>
      <c r="FO45" s="1184"/>
      <c r="FP45" s="1184"/>
      <c r="FQ45" s="1184"/>
      <c r="FR45" s="1184"/>
      <c r="FS45" s="1184"/>
      <c r="FT45" s="1184"/>
      <c r="FU45" s="1184"/>
      <c r="FV45" s="1184"/>
      <c r="FW45" s="1184"/>
      <c r="FX45" s="1184"/>
      <c r="FY45" s="1184"/>
      <c r="FZ45" s="1184"/>
      <c r="GA45" s="1184"/>
      <c r="GB45" s="1184"/>
      <c r="GC45" s="1184"/>
      <c r="GD45" s="1184"/>
      <c r="GE45" s="1184"/>
      <c r="GF45" s="1184"/>
      <c r="GG45" s="1184"/>
      <c r="GH45" s="1184"/>
      <c r="GI45" s="1184"/>
      <c r="GJ45" s="1184"/>
      <c r="GK45" s="1184"/>
      <c r="GL45" s="1184"/>
      <c r="GM45" s="1184"/>
      <c r="GN45" s="1184"/>
      <c r="GO45" s="1184"/>
      <c r="GP45" s="1184"/>
      <c r="GQ45" s="1184"/>
      <c r="GR45" s="1184"/>
      <c r="GS45" s="1184"/>
      <c r="GT45" s="1184"/>
      <c r="GU45" s="1184"/>
      <c r="GV45" s="1184"/>
      <c r="GW45" s="1184"/>
      <c r="GX45" s="1184"/>
      <c r="GY45" s="1184"/>
      <c r="GZ45" s="1184"/>
      <c r="HA45" s="1184"/>
      <c r="HB45" s="1184"/>
      <c r="HC45" s="1184"/>
      <c r="HD45" s="1184"/>
      <c r="HE45" s="1184"/>
      <c r="HF45" s="1184"/>
      <c r="HG45" s="1184"/>
      <c r="HH45" s="1184"/>
      <c r="HI45" s="1184"/>
      <c r="HJ45" s="1184"/>
      <c r="HK45" s="1184"/>
      <c r="HL45" s="1184"/>
      <c r="HM45" s="1184"/>
      <c r="HN45" s="1184"/>
      <c r="HO45" s="1184"/>
      <c r="HP45" s="1184"/>
      <c r="HQ45" s="1184"/>
      <c r="HR45" s="1184"/>
      <c r="HS45" s="1184"/>
      <c r="HT45" s="1184"/>
      <c r="HU45" s="1184"/>
      <c r="HV45" s="1184"/>
      <c r="HW45" s="1184"/>
      <c r="HX45" s="1184"/>
      <c r="HY45" s="1184"/>
      <c r="HZ45" s="1184"/>
      <c r="IA45" s="1184"/>
      <c r="IB45" s="1184"/>
      <c r="IC45" s="1184"/>
      <c r="ID45" s="1184"/>
      <c r="IE45" s="1184"/>
      <c r="IF45" s="1184"/>
      <c r="IG45" s="1184"/>
      <c r="IH45" s="1184"/>
      <c r="II45" s="1184"/>
      <c r="IJ45" s="1184"/>
      <c r="IK45" s="1184"/>
      <c r="IL45" s="1184"/>
      <c r="IM45" s="1184"/>
      <c r="IN45" s="1184"/>
      <c r="IO45" s="1184"/>
      <c r="IP45" s="1184"/>
      <c r="IQ45" s="1184"/>
      <c r="IR45" s="1184"/>
      <c r="IS45" s="1184"/>
      <c r="IT45" s="1184"/>
      <c r="IU45" s="1184"/>
      <c r="IV45" s="1184"/>
    </row>
    <row r="46" spans="1:256" ht="3" customHeight="1">
      <c r="A46" s="1180"/>
      <c r="B46" s="1184"/>
      <c r="C46" s="1184"/>
      <c r="D46" s="2075"/>
      <c r="E46" s="2075"/>
      <c r="F46" s="2075"/>
      <c r="G46" s="2075"/>
      <c r="H46" s="2075"/>
      <c r="I46" s="2075"/>
      <c r="J46" s="2075"/>
      <c r="K46" s="2075"/>
      <c r="L46" s="2075"/>
      <c r="M46" s="1192"/>
      <c r="N46" s="1184"/>
      <c r="O46" s="1198"/>
      <c r="P46" s="1198"/>
      <c r="Q46" s="1184"/>
      <c r="R46" s="1184"/>
      <c r="S46" s="1184"/>
      <c r="T46" s="1184"/>
      <c r="U46" s="1184"/>
      <c r="V46" s="1184"/>
      <c r="W46" s="1184"/>
      <c r="X46" s="1184"/>
      <c r="Y46" s="1184"/>
      <c r="Z46" s="1184"/>
      <c r="AA46" s="1184"/>
      <c r="AB46" s="1184"/>
      <c r="AC46" s="1184"/>
      <c r="AD46" s="1184"/>
      <c r="AE46" s="1184"/>
      <c r="AF46" s="1184"/>
      <c r="AG46" s="1184"/>
      <c r="AH46" s="1184"/>
      <c r="AI46" s="1184"/>
      <c r="AJ46" s="1184"/>
      <c r="AK46" s="1184"/>
      <c r="AL46" s="1184"/>
      <c r="AM46" s="1184"/>
      <c r="AN46" s="1184"/>
      <c r="AO46" s="1184"/>
      <c r="AP46" s="1184"/>
      <c r="AQ46" s="1184"/>
      <c r="AR46" s="1184"/>
      <c r="AS46" s="1184"/>
      <c r="AT46" s="1184"/>
      <c r="AU46" s="1184"/>
      <c r="AV46" s="1184"/>
      <c r="AW46" s="1184"/>
      <c r="AX46" s="1184"/>
      <c r="AY46" s="1184"/>
      <c r="AZ46" s="1184"/>
      <c r="BA46" s="1184"/>
      <c r="BB46" s="1184"/>
      <c r="BC46" s="1184"/>
      <c r="BD46" s="1184"/>
      <c r="BE46" s="1184"/>
      <c r="BF46" s="1184"/>
      <c r="BG46" s="1184"/>
      <c r="BH46" s="1184"/>
      <c r="BI46" s="1184"/>
      <c r="BJ46" s="1184"/>
      <c r="BK46" s="1184"/>
      <c r="BL46" s="1184"/>
      <c r="BM46" s="1184"/>
      <c r="BN46" s="1184"/>
      <c r="BO46" s="1184"/>
      <c r="BP46" s="1184"/>
      <c r="BQ46" s="1184"/>
      <c r="BR46" s="1184"/>
      <c r="BS46" s="1184"/>
      <c r="BT46" s="1184"/>
      <c r="BU46" s="1184"/>
      <c r="BV46" s="1184"/>
      <c r="BW46" s="1184"/>
      <c r="BX46" s="1184"/>
      <c r="BY46" s="1184"/>
      <c r="BZ46" s="1184"/>
      <c r="CA46" s="1184"/>
      <c r="CB46" s="1184"/>
      <c r="CC46" s="1184"/>
      <c r="CD46" s="1184"/>
      <c r="CE46" s="1184"/>
      <c r="CF46" s="1184"/>
      <c r="CG46" s="1184"/>
      <c r="CH46" s="1184"/>
      <c r="CI46" s="1184"/>
      <c r="CJ46" s="1184"/>
      <c r="CK46" s="1184"/>
      <c r="CL46" s="1184"/>
      <c r="CM46" s="1184"/>
      <c r="CN46" s="1184"/>
      <c r="CO46" s="1184"/>
      <c r="CP46" s="1184"/>
      <c r="CQ46" s="1184"/>
      <c r="CR46" s="1184"/>
      <c r="CS46" s="1184"/>
      <c r="CT46" s="1184"/>
      <c r="CU46" s="1184"/>
      <c r="CV46" s="1184"/>
      <c r="CW46" s="1184"/>
      <c r="CX46" s="1184"/>
      <c r="CY46" s="1184"/>
      <c r="CZ46" s="1184"/>
      <c r="DA46" s="1184"/>
      <c r="DB46" s="1184"/>
      <c r="DC46" s="1184"/>
      <c r="DD46" s="1184"/>
      <c r="DE46" s="1184"/>
      <c r="DF46" s="1184"/>
      <c r="DG46" s="1184"/>
      <c r="DH46" s="1184"/>
      <c r="DI46" s="1184"/>
      <c r="DJ46" s="1184"/>
      <c r="DK46" s="1184"/>
      <c r="DL46" s="1184"/>
      <c r="DM46" s="1184"/>
      <c r="DN46" s="1184"/>
      <c r="DO46" s="1184"/>
      <c r="DP46" s="1184"/>
      <c r="DQ46" s="1184"/>
      <c r="DR46" s="1184"/>
      <c r="DS46" s="1184"/>
      <c r="DT46" s="1184"/>
      <c r="DU46" s="1184"/>
      <c r="DV46" s="1184"/>
      <c r="DW46" s="1184"/>
      <c r="DX46" s="1184"/>
      <c r="DY46" s="1184"/>
      <c r="DZ46" s="1184"/>
      <c r="EA46" s="1184"/>
      <c r="EB46" s="1184"/>
      <c r="EC46" s="1184"/>
      <c r="ED46" s="1184"/>
      <c r="EE46" s="1184"/>
      <c r="EF46" s="1184"/>
      <c r="EG46" s="1184"/>
      <c r="EH46" s="1184"/>
      <c r="EI46" s="1184"/>
      <c r="EJ46" s="1184"/>
      <c r="EK46" s="1184"/>
      <c r="EL46" s="1184"/>
      <c r="EM46" s="1184"/>
      <c r="EN46" s="1184"/>
      <c r="EO46" s="1184"/>
      <c r="EP46" s="1184"/>
      <c r="EQ46" s="1184"/>
      <c r="ER46" s="1184"/>
      <c r="ES46" s="1184"/>
      <c r="ET46" s="1184"/>
      <c r="EU46" s="1184"/>
      <c r="EV46" s="1184"/>
      <c r="EW46" s="1184"/>
      <c r="EX46" s="1184"/>
      <c r="EY46" s="1184"/>
      <c r="EZ46" s="1184"/>
      <c r="FA46" s="1184"/>
      <c r="FB46" s="1184"/>
      <c r="FC46" s="1184"/>
      <c r="FD46" s="1184"/>
      <c r="FE46" s="1184"/>
      <c r="FF46" s="1184"/>
      <c r="FG46" s="1184"/>
      <c r="FH46" s="1184"/>
      <c r="FI46" s="1184"/>
      <c r="FJ46" s="1184"/>
      <c r="FK46" s="1184"/>
      <c r="FL46" s="1184"/>
      <c r="FM46" s="1184"/>
      <c r="FN46" s="1184"/>
      <c r="FO46" s="1184"/>
      <c r="FP46" s="1184"/>
      <c r="FQ46" s="1184"/>
      <c r="FR46" s="1184"/>
      <c r="FS46" s="1184"/>
      <c r="FT46" s="1184"/>
      <c r="FU46" s="1184"/>
      <c r="FV46" s="1184"/>
      <c r="FW46" s="1184"/>
      <c r="FX46" s="1184"/>
      <c r="FY46" s="1184"/>
      <c r="FZ46" s="1184"/>
      <c r="GA46" s="1184"/>
      <c r="GB46" s="1184"/>
      <c r="GC46" s="1184"/>
      <c r="GD46" s="1184"/>
      <c r="GE46" s="1184"/>
      <c r="GF46" s="1184"/>
      <c r="GG46" s="1184"/>
      <c r="GH46" s="1184"/>
      <c r="GI46" s="1184"/>
      <c r="GJ46" s="1184"/>
      <c r="GK46" s="1184"/>
      <c r="GL46" s="1184"/>
      <c r="GM46" s="1184"/>
      <c r="GN46" s="1184"/>
      <c r="GO46" s="1184"/>
      <c r="GP46" s="1184"/>
      <c r="GQ46" s="1184"/>
      <c r="GR46" s="1184"/>
      <c r="GS46" s="1184"/>
      <c r="GT46" s="1184"/>
      <c r="GU46" s="1184"/>
      <c r="GV46" s="1184"/>
      <c r="GW46" s="1184"/>
      <c r="GX46" s="1184"/>
      <c r="GY46" s="1184"/>
      <c r="GZ46" s="1184"/>
      <c r="HA46" s="1184"/>
      <c r="HB46" s="1184"/>
      <c r="HC46" s="1184"/>
      <c r="HD46" s="1184"/>
      <c r="HE46" s="1184"/>
      <c r="HF46" s="1184"/>
      <c r="HG46" s="1184"/>
      <c r="HH46" s="1184"/>
      <c r="HI46" s="1184"/>
      <c r="HJ46" s="1184"/>
      <c r="HK46" s="1184"/>
      <c r="HL46" s="1184"/>
      <c r="HM46" s="1184"/>
      <c r="HN46" s="1184"/>
      <c r="HO46" s="1184"/>
      <c r="HP46" s="1184"/>
      <c r="HQ46" s="1184"/>
      <c r="HR46" s="1184"/>
      <c r="HS46" s="1184"/>
      <c r="HT46" s="1184"/>
      <c r="HU46" s="1184"/>
      <c r="HV46" s="1184"/>
      <c r="HW46" s="1184"/>
      <c r="HX46" s="1184"/>
      <c r="HY46" s="1184"/>
      <c r="HZ46" s="1184"/>
      <c r="IA46" s="1184"/>
      <c r="IB46" s="1184"/>
      <c r="IC46" s="1184"/>
      <c r="ID46" s="1184"/>
      <c r="IE46" s="1184"/>
      <c r="IF46" s="1184"/>
      <c r="IG46" s="1184"/>
      <c r="IH46" s="1184"/>
      <c r="II46" s="1184"/>
      <c r="IJ46" s="1184"/>
      <c r="IK46" s="1184"/>
      <c r="IL46" s="1184"/>
      <c r="IM46" s="1184"/>
      <c r="IN46" s="1184"/>
      <c r="IO46" s="1184"/>
      <c r="IP46" s="1184"/>
      <c r="IQ46" s="1184"/>
      <c r="IR46" s="1184"/>
      <c r="IS46" s="1184"/>
      <c r="IT46" s="1184"/>
      <c r="IU46" s="1184"/>
      <c r="IV46" s="1184"/>
    </row>
    <row r="47" spans="1:256" ht="17.25" customHeight="1" thickBot="1">
      <c r="A47" s="1180" t="s">
        <v>473</v>
      </c>
      <c r="B47" s="1184"/>
      <c r="C47" s="1203"/>
      <c r="D47" s="2076">
        <f>ROUND(D16+D23+D44,3)</f>
        <v>2217.922</v>
      </c>
      <c r="E47" s="2077"/>
      <c r="F47" s="2076">
        <f>ROUND(F16+F23+F44,3)</f>
        <v>6665.3620000000001</v>
      </c>
      <c r="G47" s="2077"/>
      <c r="H47" s="2076">
        <f>ROUND(H16+H23+H44,3)</f>
        <v>5089.2089999999998</v>
      </c>
      <c r="I47" s="2078"/>
      <c r="J47" s="2076">
        <f>ROUND(J16+J23+J44,3)</f>
        <v>58</v>
      </c>
      <c r="K47" s="2077"/>
      <c r="L47" s="2076">
        <f>ROUND(L16+L23+L44,3)</f>
        <v>3852.0749999999998</v>
      </c>
      <c r="M47" s="1193"/>
      <c r="N47" s="1196"/>
      <c r="O47" s="1198"/>
      <c r="P47" s="1198"/>
      <c r="Q47" s="1184"/>
      <c r="R47" s="1184"/>
      <c r="S47" s="1184"/>
      <c r="T47" s="1184"/>
      <c r="U47" s="1184"/>
      <c r="V47" s="1184"/>
      <c r="W47" s="1184"/>
      <c r="X47" s="1184"/>
      <c r="Y47" s="1184"/>
      <c r="Z47" s="1184"/>
      <c r="AA47" s="1184"/>
      <c r="AB47" s="1184"/>
      <c r="AC47" s="1184"/>
      <c r="AD47" s="1184"/>
      <c r="AE47" s="1184"/>
      <c r="AF47" s="1184"/>
      <c r="AG47" s="1184"/>
      <c r="AH47" s="1184"/>
      <c r="AI47" s="1184"/>
      <c r="AJ47" s="1184"/>
      <c r="AK47" s="1184"/>
      <c r="AL47" s="1184"/>
      <c r="AM47" s="1184"/>
      <c r="AN47" s="1184"/>
      <c r="AO47" s="1184"/>
      <c r="AP47" s="1184"/>
      <c r="AQ47" s="1184"/>
      <c r="AR47" s="1184"/>
      <c r="AS47" s="1184"/>
      <c r="AT47" s="1184"/>
      <c r="AU47" s="1184"/>
      <c r="AV47" s="1184"/>
      <c r="AW47" s="1184"/>
      <c r="AX47" s="1184"/>
      <c r="AY47" s="1184"/>
      <c r="AZ47" s="1184"/>
      <c r="BA47" s="1184"/>
      <c r="BB47" s="1184"/>
      <c r="BC47" s="1184"/>
      <c r="BD47" s="1184"/>
      <c r="BE47" s="1184"/>
      <c r="BF47" s="1184"/>
      <c r="BG47" s="1184"/>
      <c r="BH47" s="1184"/>
      <c r="BI47" s="1184"/>
      <c r="BJ47" s="1184"/>
      <c r="BK47" s="1184"/>
      <c r="BL47" s="1184"/>
      <c r="BM47" s="1184"/>
      <c r="BN47" s="1184"/>
      <c r="BO47" s="1184"/>
      <c r="BP47" s="1184"/>
      <c r="BQ47" s="1184"/>
      <c r="BR47" s="1184"/>
      <c r="BS47" s="1184"/>
      <c r="BT47" s="1184"/>
      <c r="BU47" s="1184"/>
      <c r="BV47" s="1184"/>
      <c r="BW47" s="1184"/>
      <c r="BX47" s="1184"/>
      <c r="BY47" s="1184"/>
      <c r="BZ47" s="1184"/>
      <c r="CA47" s="1184"/>
      <c r="CB47" s="1184"/>
      <c r="CC47" s="1184"/>
      <c r="CD47" s="1184"/>
      <c r="CE47" s="1184"/>
      <c r="CF47" s="1184"/>
      <c r="CG47" s="1184"/>
      <c r="CH47" s="1184"/>
      <c r="CI47" s="1184"/>
      <c r="CJ47" s="1184"/>
      <c r="CK47" s="1184"/>
      <c r="CL47" s="1184"/>
      <c r="CM47" s="1184"/>
      <c r="CN47" s="1184"/>
      <c r="CO47" s="1184"/>
      <c r="CP47" s="1184"/>
      <c r="CQ47" s="1184"/>
      <c r="CR47" s="1184"/>
      <c r="CS47" s="1184"/>
      <c r="CT47" s="1184"/>
      <c r="CU47" s="1184"/>
      <c r="CV47" s="1184"/>
      <c r="CW47" s="1184"/>
      <c r="CX47" s="1184"/>
      <c r="CY47" s="1184"/>
      <c r="CZ47" s="1184"/>
      <c r="DA47" s="1184"/>
      <c r="DB47" s="1184"/>
      <c r="DC47" s="1184"/>
      <c r="DD47" s="1184"/>
      <c r="DE47" s="1184"/>
      <c r="DF47" s="1184"/>
      <c r="DG47" s="1184"/>
      <c r="DH47" s="1184"/>
      <c r="DI47" s="1184"/>
      <c r="DJ47" s="1184"/>
      <c r="DK47" s="1184"/>
      <c r="DL47" s="1184"/>
      <c r="DM47" s="1184"/>
      <c r="DN47" s="1184"/>
      <c r="DO47" s="1184"/>
      <c r="DP47" s="1184"/>
      <c r="DQ47" s="1184"/>
      <c r="DR47" s="1184"/>
      <c r="DS47" s="1184"/>
      <c r="DT47" s="1184"/>
      <c r="DU47" s="1184"/>
      <c r="DV47" s="1184"/>
      <c r="DW47" s="1184"/>
      <c r="DX47" s="1184"/>
      <c r="DY47" s="1184"/>
      <c r="DZ47" s="1184"/>
      <c r="EA47" s="1184"/>
      <c r="EB47" s="1184"/>
      <c r="EC47" s="1184"/>
      <c r="ED47" s="1184"/>
      <c r="EE47" s="1184"/>
      <c r="EF47" s="1184"/>
      <c r="EG47" s="1184"/>
      <c r="EH47" s="1184"/>
      <c r="EI47" s="1184"/>
      <c r="EJ47" s="1184"/>
      <c r="EK47" s="1184"/>
      <c r="EL47" s="1184"/>
      <c r="EM47" s="1184"/>
      <c r="EN47" s="1184"/>
      <c r="EO47" s="1184"/>
      <c r="EP47" s="1184"/>
      <c r="EQ47" s="1184"/>
      <c r="ER47" s="1184"/>
      <c r="ES47" s="1184"/>
      <c r="ET47" s="1184"/>
      <c r="EU47" s="1184"/>
      <c r="EV47" s="1184"/>
      <c r="EW47" s="1184"/>
      <c r="EX47" s="1184"/>
      <c r="EY47" s="1184"/>
      <c r="EZ47" s="1184"/>
      <c r="FA47" s="1184"/>
      <c r="FB47" s="1184"/>
      <c r="FC47" s="1184"/>
      <c r="FD47" s="1184"/>
      <c r="FE47" s="1184"/>
      <c r="FF47" s="1184"/>
      <c r="FG47" s="1184"/>
      <c r="FH47" s="1184"/>
      <c r="FI47" s="1184"/>
      <c r="FJ47" s="1184"/>
      <c r="FK47" s="1184"/>
      <c r="FL47" s="1184"/>
      <c r="FM47" s="1184"/>
      <c r="FN47" s="1184"/>
      <c r="FO47" s="1184"/>
      <c r="FP47" s="1184"/>
      <c r="FQ47" s="1184"/>
      <c r="FR47" s="1184"/>
      <c r="FS47" s="1184"/>
      <c r="FT47" s="1184"/>
      <c r="FU47" s="1184"/>
      <c r="FV47" s="1184"/>
      <c r="FW47" s="1184"/>
      <c r="FX47" s="1184"/>
      <c r="FY47" s="1184"/>
      <c r="FZ47" s="1184"/>
      <c r="GA47" s="1184"/>
      <c r="GB47" s="1184"/>
      <c r="GC47" s="1184"/>
      <c r="GD47" s="1184"/>
      <c r="GE47" s="1184"/>
      <c r="GF47" s="1184"/>
      <c r="GG47" s="1184"/>
      <c r="GH47" s="1184"/>
      <c r="GI47" s="1184"/>
      <c r="GJ47" s="1184"/>
      <c r="GK47" s="1184"/>
      <c r="GL47" s="1184"/>
      <c r="GM47" s="1184"/>
      <c r="GN47" s="1184"/>
      <c r="GO47" s="1184"/>
      <c r="GP47" s="1184"/>
      <c r="GQ47" s="1184"/>
      <c r="GR47" s="1184"/>
      <c r="GS47" s="1184"/>
      <c r="GT47" s="1184"/>
      <c r="GU47" s="1184"/>
      <c r="GV47" s="1184"/>
      <c r="GW47" s="1184"/>
      <c r="GX47" s="1184"/>
      <c r="GY47" s="1184"/>
      <c r="GZ47" s="1184"/>
      <c r="HA47" s="1184"/>
      <c r="HB47" s="1184"/>
      <c r="HC47" s="1184"/>
      <c r="HD47" s="1184"/>
      <c r="HE47" s="1184"/>
      <c r="HF47" s="1184"/>
      <c r="HG47" s="1184"/>
      <c r="HH47" s="1184"/>
      <c r="HI47" s="1184"/>
      <c r="HJ47" s="1184"/>
      <c r="HK47" s="1184"/>
      <c r="HL47" s="1184"/>
      <c r="HM47" s="1184"/>
      <c r="HN47" s="1184"/>
      <c r="HO47" s="1184"/>
      <c r="HP47" s="1184"/>
      <c r="HQ47" s="1184"/>
      <c r="HR47" s="1184"/>
      <c r="HS47" s="1184"/>
      <c r="HT47" s="1184"/>
      <c r="HU47" s="1184"/>
      <c r="HV47" s="1184"/>
      <c r="HW47" s="1184"/>
      <c r="HX47" s="1184"/>
      <c r="HY47" s="1184"/>
      <c r="HZ47" s="1184"/>
      <c r="IA47" s="1184"/>
      <c r="IB47" s="1184"/>
      <c r="IC47" s="1184"/>
      <c r="ID47" s="1184"/>
      <c r="IE47" s="1184"/>
      <c r="IF47" s="1184"/>
      <c r="IG47" s="1184"/>
      <c r="IH47" s="1184"/>
      <c r="II47" s="1184"/>
      <c r="IJ47" s="1184"/>
      <c r="IK47" s="1184"/>
      <c r="IL47" s="1184"/>
      <c r="IM47" s="1184"/>
      <c r="IN47" s="1184"/>
      <c r="IO47" s="1184"/>
      <c r="IP47" s="1184"/>
      <c r="IQ47" s="1184"/>
      <c r="IR47" s="1184"/>
      <c r="IS47" s="1184"/>
      <c r="IT47" s="1184"/>
      <c r="IU47" s="1184"/>
      <c r="IV47" s="1184"/>
    </row>
    <row r="48" spans="1:256" ht="12" customHeight="1" thickTop="1">
      <c r="A48" s="1184"/>
      <c r="B48" s="1184"/>
      <c r="C48" s="1184"/>
      <c r="D48" s="2079" t="s">
        <v>21</v>
      </c>
      <c r="E48" s="2052"/>
      <c r="F48" s="2079" t="s">
        <v>21</v>
      </c>
      <c r="G48" s="2052"/>
      <c r="H48" s="2079" t="s">
        <v>21</v>
      </c>
      <c r="I48" s="2052"/>
      <c r="J48" s="2046" t="s">
        <v>21</v>
      </c>
      <c r="K48" s="2052"/>
      <c r="L48" s="2079" t="s">
        <v>21</v>
      </c>
      <c r="M48" s="1192"/>
      <c r="N48" s="1184"/>
      <c r="O48" s="1198"/>
      <c r="P48" s="1198"/>
      <c r="Q48" s="1184"/>
      <c r="R48" s="1184"/>
      <c r="S48" s="1184"/>
      <c r="T48" s="1184"/>
      <c r="U48" s="1184"/>
      <c r="V48" s="1184"/>
      <c r="W48" s="1184"/>
      <c r="X48" s="1184"/>
      <c r="Y48" s="1184"/>
      <c r="Z48" s="1184"/>
      <c r="AA48" s="1184"/>
      <c r="AB48" s="1184"/>
      <c r="AC48" s="1184"/>
      <c r="AD48" s="1184"/>
      <c r="AE48" s="1184"/>
      <c r="AF48" s="1184"/>
      <c r="AG48" s="1184"/>
      <c r="AH48" s="1184"/>
      <c r="AI48" s="1184"/>
      <c r="AJ48" s="1184"/>
      <c r="AK48" s="1184"/>
      <c r="AL48" s="1184"/>
      <c r="AM48" s="1184"/>
      <c r="AN48" s="1184"/>
      <c r="AO48" s="1184"/>
      <c r="AP48" s="1184"/>
      <c r="AQ48" s="1184"/>
      <c r="AR48" s="1184"/>
      <c r="AS48" s="1184"/>
      <c r="AT48" s="1184"/>
      <c r="AU48" s="1184"/>
      <c r="AV48" s="1184"/>
      <c r="AW48" s="1184"/>
      <c r="AX48" s="1184"/>
      <c r="AY48" s="1184"/>
      <c r="AZ48" s="1184"/>
      <c r="BA48" s="1184"/>
      <c r="BB48" s="1184"/>
      <c r="BC48" s="1184"/>
      <c r="BD48" s="1184"/>
      <c r="BE48" s="1184"/>
      <c r="BF48" s="1184"/>
      <c r="BG48" s="1184"/>
      <c r="BH48" s="1184"/>
      <c r="BI48" s="1184"/>
      <c r="BJ48" s="1184"/>
      <c r="BK48" s="1184"/>
      <c r="BL48" s="1184"/>
      <c r="BM48" s="1184"/>
      <c r="BN48" s="1184"/>
      <c r="BO48" s="1184"/>
      <c r="BP48" s="1184"/>
      <c r="BQ48" s="1184"/>
      <c r="BR48" s="1184"/>
      <c r="BS48" s="1184"/>
      <c r="BT48" s="1184"/>
      <c r="BU48" s="1184"/>
      <c r="BV48" s="1184"/>
      <c r="BW48" s="1184"/>
      <c r="BX48" s="1184"/>
      <c r="BY48" s="1184"/>
      <c r="BZ48" s="1184"/>
      <c r="CA48" s="1184"/>
      <c r="CB48" s="1184"/>
      <c r="CC48" s="1184"/>
      <c r="CD48" s="1184"/>
      <c r="CE48" s="1184"/>
      <c r="CF48" s="1184"/>
      <c r="CG48" s="1184"/>
      <c r="CH48" s="1184"/>
      <c r="CI48" s="1184"/>
      <c r="CJ48" s="1184"/>
      <c r="CK48" s="1184"/>
      <c r="CL48" s="1184"/>
      <c r="CM48" s="1184"/>
      <c r="CN48" s="1184"/>
      <c r="CO48" s="1184"/>
      <c r="CP48" s="1184"/>
      <c r="CQ48" s="1184"/>
      <c r="CR48" s="1184"/>
      <c r="CS48" s="1184"/>
      <c r="CT48" s="1184"/>
      <c r="CU48" s="1184"/>
      <c r="CV48" s="1184"/>
      <c r="CW48" s="1184"/>
      <c r="CX48" s="1184"/>
      <c r="CY48" s="1184"/>
      <c r="CZ48" s="1184"/>
      <c r="DA48" s="1184"/>
      <c r="DB48" s="1184"/>
      <c r="DC48" s="1184"/>
      <c r="DD48" s="1184"/>
      <c r="DE48" s="1184"/>
      <c r="DF48" s="1184"/>
      <c r="DG48" s="1184"/>
      <c r="DH48" s="1184"/>
      <c r="DI48" s="1184"/>
      <c r="DJ48" s="1184"/>
      <c r="DK48" s="1184"/>
      <c r="DL48" s="1184"/>
      <c r="DM48" s="1184"/>
      <c r="DN48" s="1184"/>
      <c r="DO48" s="1184"/>
      <c r="DP48" s="1184"/>
      <c r="DQ48" s="1184"/>
      <c r="DR48" s="1184"/>
      <c r="DS48" s="1184"/>
      <c r="DT48" s="1184"/>
      <c r="DU48" s="1184"/>
      <c r="DV48" s="1184"/>
      <c r="DW48" s="1184"/>
      <c r="DX48" s="1184"/>
      <c r="DY48" s="1184"/>
      <c r="DZ48" s="1184"/>
      <c r="EA48" s="1184"/>
      <c r="EB48" s="1184"/>
      <c r="EC48" s="1184"/>
      <c r="ED48" s="1184"/>
      <c r="EE48" s="1184"/>
      <c r="EF48" s="1184"/>
      <c r="EG48" s="1184"/>
      <c r="EH48" s="1184"/>
      <c r="EI48" s="1184"/>
      <c r="EJ48" s="1184"/>
      <c r="EK48" s="1184"/>
      <c r="EL48" s="1184"/>
      <c r="EM48" s="1184"/>
      <c r="EN48" s="1184"/>
      <c r="EO48" s="1184"/>
      <c r="EP48" s="1184"/>
      <c r="EQ48" s="1184"/>
      <c r="ER48" s="1184"/>
      <c r="ES48" s="1184"/>
      <c r="ET48" s="1184"/>
      <c r="EU48" s="1184"/>
      <c r="EV48" s="1184"/>
      <c r="EW48" s="1184"/>
      <c r="EX48" s="1184"/>
      <c r="EY48" s="1184"/>
      <c r="EZ48" s="1184"/>
      <c r="FA48" s="1184"/>
      <c r="FB48" s="1184"/>
      <c r="FC48" s="1184"/>
      <c r="FD48" s="1184"/>
      <c r="FE48" s="1184"/>
      <c r="FF48" s="1184"/>
      <c r="FG48" s="1184"/>
      <c r="FH48" s="1184"/>
      <c r="FI48" s="1184"/>
      <c r="FJ48" s="1184"/>
      <c r="FK48" s="1184"/>
      <c r="FL48" s="1184"/>
      <c r="FM48" s="1184"/>
      <c r="FN48" s="1184"/>
      <c r="FO48" s="1184"/>
      <c r="FP48" s="1184"/>
      <c r="FQ48" s="1184"/>
      <c r="FR48" s="1184"/>
      <c r="FS48" s="1184"/>
      <c r="FT48" s="1184"/>
      <c r="FU48" s="1184"/>
      <c r="FV48" s="1184"/>
      <c r="FW48" s="1184"/>
      <c r="FX48" s="1184"/>
      <c r="FY48" s="1184"/>
      <c r="FZ48" s="1184"/>
      <c r="GA48" s="1184"/>
      <c r="GB48" s="1184"/>
      <c r="GC48" s="1184"/>
      <c r="GD48" s="1184"/>
      <c r="GE48" s="1184"/>
      <c r="GF48" s="1184"/>
      <c r="GG48" s="1184"/>
      <c r="GH48" s="1184"/>
      <c r="GI48" s="1184"/>
      <c r="GJ48" s="1184"/>
      <c r="GK48" s="1184"/>
      <c r="GL48" s="1184"/>
      <c r="GM48" s="1184"/>
      <c r="GN48" s="1184"/>
      <c r="GO48" s="1184"/>
      <c r="GP48" s="1184"/>
      <c r="GQ48" s="1184"/>
      <c r="GR48" s="1184"/>
      <c r="GS48" s="1184"/>
      <c r="GT48" s="1184"/>
      <c r="GU48" s="1184"/>
      <c r="GV48" s="1184"/>
      <c r="GW48" s="1184"/>
      <c r="GX48" s="1184"/>
      <c r="GY48" s="1184"/>
      <c r="GZ48" s="1184"/>
      <c r="HA48" s="1184"/>
      <c r="HB48" s="1184"/>
      <c r="HC48" s="1184"/>
      <c r="HD48" s="1184"/>
      <c r="HE48" s="1184"/>
      <c r="HF48" s="1184"/>
      <c r="HG48" s="1184"/>
      <c r="HH48" s="1184"/>
      <c r="HI48" s="1184"/>
      <c r="HJ48" s="1184"/>
      <c r="HK48" s="1184"/>
      <c r="HL48" s="1184"/>
      <c r="HM48" s="1184"/>
      <c r="HN48" s="1184"/>
      <c r="HO48" s="1184"/>
      <c r="HP48" s="1184"/>
      <c r="HQ48" s="1184"/>
      <c r="HR48" s="1184"/>
      <c r="HS48" s="1184"/>
      <c r="HT48" s="1184"/>
      <c r="HU48" s="1184"/>
      <c r="HV48" s="1184"/>
      <c r="HW48" s="1184"/>
      <c r="HX48" s="1184"/>
      <c r="HY48" s="1184"/>
      <c r="HZ48" s="1184"/>
      <c r="IA48" s="1184"/>
      <c r="IB48" s="1184"/>
      <c r="IC48" s="1184"/>
      <c r="ID48" s="1184"/>
      <c r="IE48" s="1184"/>
      <c r="IF48" s="1184"/>
      <c r="IG48" s="1184"/>
      <c r="IH48" s="1184"/>
      <c r="II48" s="1184"/>
      <c r="IJ48" s="1184"/>
      <c r="IK48" s="1184"/>
      <c r="IL48" s="1184"/>
      <c r="IM48" s="1184"/>
      <c r="IN48" s="1184"/>
      <c r="IO48" s="1184"/>
      <c r="IP48" s="1184"/>
      <c r="IQ48" s="1184"/>
      <c r="IR48" s="1184"/>
      <c r="IS48" s="1184"/>
      <c r="IT48" s="1184"/>
      <c r="IU48" s="1184"/>
      <c r="IV48" s="1184"/>
    </row>
    <row r="49" spans="1:256" ht="15.75" customHeight="1">
      <c r="A49" s="2080"/>
      <c r="B49" s="1184"/>
      <c r="C49" s="1184"/>
      <c r="D49" s="1184"/>
      <c r="E49" s="1184"/>
      <c r="F49" s="1184"/>
      <c r="G49" s="1184"/>
      <c r="H49" s="1184"/>
      <c r="I49" s="1184"/>
      <c r="J49" s="1184"/>
      <c r="K49" s="1184"/>
      <c r="L49" s="1184"/>
      <c r="M49" s="1184"/>
      <c r="N49" s="1184"/>
      <c r="O49" s="1198"/>
      <c r="P49" s="1198"/>
      <c r="Q49" s="1184"/>
      <c r="R49" s="1184"/>
      <c r="S49" s="1184"/>
      <c r="T49" s="1184"/>
      <c r="U49" s="1184"/>
      <c r="V49" s="1184"/>
      <c r="W49" s="1184"/>
      <c r="X49" s="1184"/>
      <c r="Y49" s="1184"/>
      <c r="Z49" s="1184"/>
      <c r="AA49" s="1184"/>
      <c r="AB49" s="1184"/>
      <c r="AC49" s="1184"/>
      <c r="AD49" s="1184"/>
      <c r="AE49" s="1184"/>
      <c r="AF49" s="1184"/>
      <c r="AG49" s="1184"/>
      <c r="AH49" s="1184"/>
      <c r="AI49" s="1184"/>
      <c r="AJ49" s="1184"/>
      <c r="AK49" s="1184"/>
      <c r="AL49" s="1184"/>
      <c r="AM49" s="1184"/>
      <c r="AN49" s="1184"/>
      <c r="AO49" s="1184"/>
      <c r="AP49" s="1184"/>
      <c r="AQ49" s="1184"/>
      <c r="AR49" s="1184"/>
      <c r="AS49" s="1184"/>
      <c r="AT49" s="1184"/>
      <c r="AU49" s="1184"/>
      <c r="AV49" s="1184"/>
      <c r="AW49" s="1184"/>
      <c r="AX49" s="1184"/>
      <c r="AY49" s="1184"/>
      <c r="AZ49" s="1184"/>
      <c r="BA49" s="1184"/>
      <c r="BB49" s="1184"/>
      <c r="BC49" s="1184"/>
      <c r="BD49" s="1184"/>
      <c r="BE49" s="1184"/>
      <c r="BF49" s="1184"/>
      <c r="BG49" s="1184"/>
      <c r="BH49" s="1184"/>
      <c r="BI49" s="1184"/>
      <c r="BJ49" s="1184"/>
      <c r="BK49" s="1184"/>
      <c r="BL49" s="1184"/>
      <c r="BM49" s="1184"/>
      <c r="BN49" s="1184"/>
      <c r="BO49" s="1184"/>
      <c r="BP49" s="1184"/>
      <c r="BQ49" s="1184"/>
      <c r="BR49" s="1184"/>
      <c r="BS49" s="1184"/>
      <c r="BT49" s="1184"/>
      <c r="BU49" s="1184"/>
      <c r="BV49" s="1184"/>
      <c r="BW49" s="1184"/>
      <c r="BX49" s="1184"/>
      <c r="BY49" s="1184"/>
      <c r="BZ49" s="1184"/>
      <c r="CA49" s="1184"/>
      <c r="CB49" s="1184"/>
      <c r="CC49" s="1184"/>
      <c r="CD49" s="1184"/>
      <c r="CE49" s="1184"/>
      <c r="CF49" s="1184"/>
      <c r="CG49" s="1184"/>
      <c r="CH49" s="1184"/>
      <c r="CI49" s="1184"/>
      <c r="CJ49" s="1184"/>
      <c r="CK49" s="1184"/>
      <c r="CL49" s="1184"/>
      <c r="CM49" s="1184"/>
      <c r="CN49" s="1184"/>
      <c r="CO49" s="1184"/>
      <c r="CP49" s="1184"/>
      <c r="CQ49" s="1184"/>
      <c r="CR49" s="1184"/>
      <c r="CS49" s="1184"/>
      <c r="CT49" s="1184"/>
      <c r="CU49" s="1184"/>
      <c r="CV49" s="1184"/>
      <c r="CW49" s="1184"/>
      <c r="CX49" s="1184"/>
      <c r="CY49" s="1184"/>
      <c r="CZ49" s="1184"/>
      <c r="DA49" s="1184"/>
      <c r="DB49" s="1184"/>
      <c r="DC49" s="1184"/>
      <c r="DD49" s="1184"/>
      <c r="DE49" s="1184"/>
      <c r="DF49" s="1184"/>
      <c r="DG49" s="1184"/>
      <c r="DH49" s="1184"/>
      <c r="DI49" s="1184"/>
      <c r="DJ49" s="1184"/>
      <c r="DK49" s="1184"/>
      <c r="DL49" s="1184"/>
      <c r="DM49" s="1184"/>
      <c r="DN49" s="1184"/>
      <c r="DO49" s="1184"/>
      <c r="DP49" s="1184"/>
      <c r="DQ49" s="1184"/>
      <c r="DR49" s="1184"/>
      <c r="DS49" s="1184"/>
      <c r="DT49" s="1184"/>
      <c r="DU49" s="1184"/>
      <c r="DV49" s="1184"/>
      <c r="DW49" s="1184"/>
      <c r="DX49" s="1184"/>
      <c r="DY49" s="1184"/>
      <c r="DZ49" s="1184"/>
      <c r="EA49" s="1184"/>
      <c r="EB49" s="1184"/>
      <c r="EC49" s="1184"/>
      <c r="ED49" s="1184"/>
      <c r="EE49" s="1184"/>
      <c r="EF49" s="1184"/>
      <c r="EG49" s="1184"/>
      <c r="EH49" s="1184"/>
      <c r="EI49" s="1184"/>
      <c r="EJ49" s="1184"/>
      <c r="EK49" s="1184"/>
      <c r="EL49" s="1184"/>
      <c r="EM49" s="1184"/>
      <c r="EN49" s="1184"/>
      <c r="EO49" s="1184"/>
      <c r="EP49" s="1184"/>
      <c r="EQ49" s="1184"/>
      <c r="ER49" s="1184"/>
      <c r="ES49" s="1184"/>
      <c r="ET49" s="1184"/>
      <c r="EU49" s="1184"/>
      <c r="EV49" s="1184"/>
      <c r="EW49" s="1184"/>
      <c r="EX49" s="1184"/>
      <c r="EY49" s="1184"/>
      <c r="EZ49" s="1184"/>
      <c r="FA49" s="1184"/>
      <c r="FB49" s="1184"/>
      <c r="FC49" s="1184"/>
      <c r="FD49" s="1184"/>
      <c r="FE49" s="1184"/>
      <c r="FF49" s="1184"/>
      <c r="FG49" s="1184"/>
      <c r="FH49" s="1184"/>
      <c r="FI49" s="1184"/>
      <c r="FJ49" s="1184"/>
      <c r="FK49" s="1184"/>
      <c r="FL49" s="1184"/>
      <c r="FM49" s="1184"/>
      <c r="FN49" s="1184"/>
      <c r="FO49" s="1184"/>
      <c r="FP49" s="1184"/>
      <c r="FQ49" s="1184"/>
      <c r="FR49" s="1184"/>
      <c r="FS49" s="1184"/>
      <c r="FT49" s="1184"/>
      <c r="FU49" s="1184"/>
      <c r="FV49" s="1184"/>
      <c r="FW49" s="1184"/>
      <c r="FX49" s="1184"/>
      <c r="FY49" s="1184"/>
      <c r="FZ49" s="1184"/>
      <c r="GA49" s="1184"/>
      <c r="GB49" s="1184"/>
      <c r="GC49" s="1184"/>
      <c r="GD49" s="1184"/>
      <c r="GE49" s="1184"/>
      <c r="GF49" s="1184"/>
      <c r="GG49" s="1184"/>
      <c r="GH49" s="1184"/>
      <c r="GI49" s="1184"/>
      <c r="GJ49" s="1184"/>
      <c r="GK49" s="1184"/>
      <c r="GL49" s="1184"/>
      <c r="GM49" s="1184"/>
      <c r="GN49" s="1184"/>
      <c r="GO49" s="1184"/>
      <c r="GP49" s="1184"/>
      <c r="GQ49" s="1184"/>
      <c r="GR49" s="1184"/>
      <c r="GS49" s="1184"/>
      <c r="GT49" s="1184"/>
      <c r="GU49" s="1184"/>
      <c r="GV49" s="1184"/>
      <c r="GW49" s="1184"/>
      <c r="GX49" s="1184"/>
      <c r="GY49" s="1184"/>
      <c r="GZ49" s="1184"/>
      <c r="HA49" s="1184"/>
      <c r="HB49" s="1184"/>
      <c r="HC49" s="1184"/>
      <c r="HD49" s="1184"/>
      <c r="HE49" s="1184"/>
      <c r="HF49" s="1184"/>
      <c r="HG49" s="1184"/>
      <c r="HH49" s="1184"/>
      <c r="HI49" s="1184"/>
      <c r="HJ49" s="1184"/>
      <c r="HK49" s="1184"/>
      <c r="HL49" s="1184"/>
      <c r="HM49" s="1184"/>
      <c r="HN49" s="1184"/>
      <c r="HO49" s="1184"/>
      <c r="HP49" s="1184"/>
      <c r="HQ49" s="1184"/>
      <c r="HR49" s="1184"/>
      <c r="HS49" s="1184"/>
      <c r="HT49" s="1184"/>
      <c r="HU49" s="1184"/>
      <c r="HV49" s="1184"/>
      <c r="HW49" s="1184"/>
      <c r="HX49" s="1184"/>
      <c r="HY49" s="1184"/>
      <c r="HZ49" s="1184"/>
      <c r="IA49" s="1184"/>
      <c r="IB49" s="1184"/>
      <c r="IC49" s="1184"/>
      <c r="ID49" s="1184"/>
      <c r="IE49" s="1184"/>
      <c r="IF49" s="1184"/>
      <c r="IG49" s="1184"/>
      <c r="IH49" s="1184"/>
      <c r="II49" s="1184"/>
      <c r="IJ49" s="1184"/>
      <c r="IK49" s="1184"/>
      <c r="IL49" s="1184"/>
      <c r="IM49" s="1184"/>
      <c r="IN49" s="1184"/>
      <c r="IO49" s="1184"/>
      <c r="IP49" s="1184"/>
      <c r="IQ49" s="1184"/>
      <c r="IR49" s="1184"/>
      <c r="IS49" s="1184"/>
      <c r="IT49" s="1184"/>
      <c r="IU49" s="1184"/>
      <c r="IV49" s="1184"/>
    </row>
    <row r="50" spans="1:256" ht="18">
      <c r="A50" s="1184"/>
      <c r="B50" s="1184"/>
      <c r="C50" s="1184" t="s">
        <v>21</v>
      </c>
      <c r="D50" s="1196"/>
      <c r="E50" s="1184"/>
      <c r="F50" s="1184"/>
      <c r="G50" s="1184"/>
      <c r="H50" s="1184" t="s">
        <v>21</v>
      </c>
      <c r="I50" s="1184"/>
      <c r="J50" s="1184"/>
      <c r="K50" s="1184"/>
      <c r="L50" s="1199"/>
      <c r="M50" s="1184"/>
      <c r="N50" s="1184"/>
      <c r="O50" s="1198"/>
      <c r="P50" s="1198"/>
      <c r="Q50" s="1184"/>
      <c r="R50" s="1184"/>
      <c r="S50" s="1184"/>
      <c r="T50" s="1184"/>
      <c r="U50" s="1184"/>
      <c r="V50" s="1184"/>
      <c r="W50" s="1184"/>
      <c r="X50" s="1184"/>
      <c r="Y50" s="1184"/>
      <c r="Z50" s="1184"/>
      <c r="AA50" s="1184"/>
      <c r="AB50" s="1184"/>
      <c r="AC50" s="1184"/>
      <c r="AD50" s="1184"/>
      <c r="AE50" s="1184"/>
      <c r="AF50" s="1184"/>
      <c r="AG50" s="1184"/>
      <c r="AH50" s="1184"/>
      <c r="AI50" s="1184"/>
      <c r="AJ50" s="1184"/>
      <c r="AK50" s="1184"/>
      <c r="AL50" s="1184"/>
      <c r="AM50" s="1184"/>
      <c r="AN50" s="1184"/>
      <c r="AO50" s="1184"/>
      <c r="AP50" s="1184"/>
      <c r="AQ50" s="1184"/>
      <c r="AR50" s="1184"/>
      <c r="AS50" s="1184"/>
      <c r="AT50" s="1184"/>
      <c r="AU50" s="1184"/>
      <c r="AV50" s="1184"/>
      <c r="AW50" s="1184"/>
      <c r="AX50" s="1184"/>
      <c r="AY50" s="1184"/>
      <c r="AZ50" s="1184"/>
      <c r="BA50" s="1184"/>
      <c r="BB50" s="1184"/>
      <c r="BC50" s="1184"/>
      <c r="BD50" s="1184"/>
      <c r="BE50" s="1184"/>
      <c r="BF50" s="1184"/>
      <c r="BG50" s="1184"/>
      <c r="BH50" s="1184"/>
      <c r="BI50" s="1184"/>
      <c r="BJ50" s="1184"/>
      <c r="BK50" s="1184"/>
      <c r="BL50" s="1184"/>
      <c r="BM50" s="1184"/>
      <c r="BN50" s="1184"/>
      <c r="BO50" s="1184"/>
      <c r="BP50" s="1184"/>
      <c r="BQ50" s="1184"/>
      <c r="BR50" s="1184"/>
      <c r="BS50" s="1184"/>
      <c r="BT50" s="1184"/>
      <c r="BU50" s="1184"/>
      <c r="BV50" s="1184"/>
      <c r="BW50" s="1184"/>
      <c r="BX50" s="1184"/>
      <c r="BY50" s="1184"/>
      <c r="BZ50" s="1184"/>
      <c r="CA50" s="1184"/>
      <c r="CB50" s="1184"/>
      <c r="CC50" s="1184"/>
      <c r="CD50" s="1184"/>
      <c r="CE50" s="1184"/>
      <c r="CF50" s="1184"/>
      <c r="CG50" s="1184"/>
      <c r="CH50" s="1184"/>
      <c r="CI50" s="1184"/>
      <c r="CJ50" s="1184"/>
      <c r="CK50" s="1184"/>
      <c r="CL50" s="1184"/>
      <c r="CM50" s="1184"/>
      <c r="CN50" s="1184"/>
      <c r="CO50" s="1184"/>
      <c r="CP50" s="1184"/>
      <c r="CQ50" s="1184"/>
      <c r="CR50" s="1184"/>
      <c r="CS50" s="1184"/>
      <c r="CT50" s="1184"/>
      <c r="CU50" s="1184"/>
      <c r="CV50" s="1184"/>
      <c r="CW50" s="1184"/>
      <c r="CX50" s="1184"/>
      <c r="CY50" s="1184"/>
      <c r="CZ50" s="1184"/>
      <c r="DA50" s="1184"/>
      <c r="DB50" s="1184"/>
      <c r="DC50" s="1184"/>
      <c r="DD50" s="1184"/>
      <c r="DE50" s="1184"/>
      <c r="DF50" s="1184"/>
      <c r="DG50" s="1184"/>
      <c r="DH50" s="1184"/>
      <c r="DI50" s="1184"/>
      <c r="DJ50" s="1184"/>
      <c r="DK50" s="1184"/>
      <c r="DL50" s="1184"/>
      <c r="DM50" s="1184"/>
      <c r="DN50" s="1184"/>
      <c r="DO50" s="1184"/>
      <c r="DP50" s="1184"/>
      <c r="DQ50" s="1184"/>
      <c r="DR50" s="1184"/>
      <c r="DS50" s="1184"/>
      <c r="DT50" s="1184"/>
      <c r="DU50" s="1184"/>
      <c r="DV50" s="1184"/>
      <c r="DW50" s="1184"/>
      <c r="DX50" s="1184"/>
      <c r="DY50" s="1184"/>
      <c r="DZ50" s="1184"/>
      <c r="EA50" s="1184"/>
      <c r="EB50" s="1184"/>
      <c r="EC50" s="1184"/>
      <c r="ED50" s="1184"/>
      <c r="EE50" s="1184"/>
      <c r="EF50" s="1184"/>
      <c r="EG50" s="1184"/>
      <c r="EH50" s="1184"/>
      <c r="EI50" s="1184"/>
      <c r="EJ50" s="1184"/>
      <c r="EK50" s="1184"/>
      <c r="EL50" s="1184"/>
      <c r="EM50" s="1184"/>
      <c r="EN50" s="1184"/>
      <c r="EO50" s="1184"/>
      <c r="EP50" s="1184"/>
      <c r="EQ50" s="1184"/>
      <c r="ER50" s="1184"/>
      <c r="ES50" s="1184"/>
      <c r="ET50" s="1184"/>
      <c r="EU50" s="1184"/>
      <c r="EV50" s="1184"/>
      <c r="EW50" s="1184"/>
      <c r="EX50" s="1184"/>
      <c r="EY50" s="1184"/>
      <c r="EZ50" s="1184"/>
      <c r="FA50" s="1184"/>
      <c r="FB50" s="1184"/>
      <c r="FC50" s="1184"/>
      <c r="FD50" s="1184"/>
      <c r="FE50" s="1184"/>
      <c r="FF50" s="1184"/>
      <c r="FG50" s="1184"/>
      <c r="FH50" s="1184"/>
      <c r="FI50" s="1184"/>
      <c r="FJ50" s="1184"/>
      <c r="FK50" s="1184"/>
      <c r="FL50" s="1184"/>
      <c r="FM50" s="1184"/>
      <c r="FN50" s="1184"/>
      <c r="FO50" s="1184"/>
      <c r="FP50" s="1184"/>
      <c r="FQ50" s="1184"/>
      <c r="FR50" s="1184"/>
      <c r="FS50" s="1184"/>
      <c r="FT50" s="1184"/>
      <c r="FU50" s="1184"/>
      <c r="FV50" s="1184"/>
      <c r="FW50" s="1184"/>
      <c r="FX50" s="1184"/>
      <c r="FY50" s="1184"/>
      <c r="FZ50" s="1184"/>
      <c r="GA50" s="1184"/>
      <c r="GB50" s="1184"/>
      <c r="GC50" s="1184"/>
      <c r="GD50" s="1184"/>
      <c r="GE50" s="1184"/>
      <c r="GF50" s="1184"/>
      <c r="GG50" s="1184"/>
      <c r="GH50" s="1184"/>
      <c r="GI50" s="1184"/>
      <c r="GJ50" s="1184"/>
      <c r="GK50" s="1184"/>
      <c r="GL50" s="1184"/>
      <c r="GM50" s="1184"/>
      <c r="GN50" s="1184"/>
      <c r="GO50" s="1184"/>
      <c r="GP50" s="1184"/>
      <c r="GQ50" s="1184"/>
      <c r="GR50" s="1184"/>
      <c r="GS50" s="1184"/>
      <c r="GT50" s="1184"/>
      <c r="GU50" s="1184"/>
      <c r="GV50" s="1184"/>
      <c r="GW50" s="1184"/>
      <c r="GX50" s="1184"/>
      <c r="GY50" s="1184"/>
      <c r="GZ50" s="1184"/>
      <c r="HA50" s="1184"/>
      <c r="HB50" s="1184"/>
      <c r="HC50" s="1184"/>
      <c r="HD50" s="1184"/>
      <c r="HE50" s="1184"/>
      <c r="HF50" s="1184"/>
      <c r="HG50" s="1184"/>
      <c r="HH50" s="1184"/>
      <c r="HI50" s="1184"/>
      <c r="HJ50" s="1184"/>
      <c r="HK50" s="1184"/>
      <c r="HL50" s="1184"/>
      <c r="HM50" s="1184"/>
      <c r="HN50" s="1184"/>
      <c r="HO50" s="1184"/>
      <c r="HP50" s="1184"/>
      <c r="HQ50" s="1184"/>
      <c r="HR50" s="1184"/>
      <c r="HS50" s="1184"/>
      <c r="HT50" s="1184"/>
      <c r="HU50" s="1184"/>
      <c r="HV50" s="1184"/>
      <c r="HW50" s="1184"/>
      <c r="HX50" s="1184"/>
      <c r="HY50" s="1184"/>
      <c r="HZ50" s="1184"/>
      <c r="IA50" s="1184"/>
      <c r="IB50" s="1184"/>
      <c r="IC50" s="1184"/>
      <c r="ID50" s="1184"/>
      <c r="IE50" s="1184"/>
      <c r="IF50" s="1184"/>
      <c r="IG50" s="1184"/>
      <c r="IH50" s="1184"/>
      <c r="II50" s="1184"/>
      <c r="IJ50" s="1184"/>
      <c r="IK50" s="1184"/>
      <c r="IL50" s="1184"/>
      <c r="IM50" s="1184"/>
      <c r="IN50" s="1184"/>
      <c r="IO50" s="1184"/>
      <c r="IP50" s="1184"/>
      <c r="IQ50" s="1184"/>
      <c r="IR50" s="1184"/>
      <c r="IS50" s="1184"/>
      <c r="IT50" s="1184"/>
      <c r="IU50" s="1184"/>
      <c r="IV50" s="1184"/>
    </row>
    <row r="51" spans="1:256" ht="18">
      <c r="A51" s="1196"/>
      <c r="B51" s="1184"/>
      <c r="C51" s="1184"/>
      <c r="D51" s="1184"/>
      <c r="E51" s="1184"/>
      <c r="F51" s="1184"/>
      <c r="G51" s="1184"/>
      <c r="H51" s="1184"/>
      <c r="I51" s="1184"/>
      <c r="J51" s="1184"/>
      <c r="K51" s="1184"/>
      <c r="L51" s="1184"/>
      <c r="M51" s="1184"/>
      <c r="N51" s="1184"/>
      <c r="O51" s="1198"/>
      <c r="P51" s="1198"/>
      <c r="Q51" s="1184"/>
      <c r="R51" s="1184"/>
      <c r="S51" s="1184"/>
      <c r="T51" s="1184"/>
      <c r="U51" s="1184"/>
      <c r="V51" s="1184"/>
      <c r="W51" s="1184"/>
      <c r="X51" s="1184"/>
      <c r="Y51" s="1184"/>
      <c r="Z51" s="1184"/>
      <c r="AA51" s="1184"/>
      <c r="AB51" s="1184"/>
      <c r="AC51" s="1184"/>
      <c r="AD51" s="1184"/>
      <c r="AE51" s="1184"/>
      <c r="AF51" s="1184"/>
      <c r="AG51" s="1184"/>
      <c r="AH51" s="1184"/>
      <c r="AI51" s="1184"/>
      <c r="AJ51" s="1184"/>
      <c r="AK51" s="1184"/>
      <c r="AL51" s="1184"/>
      <c r="AM51" s="1184"/>
      <c r="AN51" s="1184"/>
      <c r="AO51" s="1184"/>
      <c r="AP51" s="1184"/>
      <c r="AQ51" s="1184"/>
      <c r="AR51" s="1184"/>
      <c r="AS51" s="1184"/>
      <c r="AT51" s="1184"/>
      <c r="AU51" s="1184"/>
      <c r="AV51" s="1184"/>
      <c r="AW51" s="1184"/>
      <c r="AX51" s="1184"/>
      <c r="AY51" s="1184"/>
      <c r="AZ51" s="1184"/>
      <c r="BA51" s="1184"/>
      <c r="BB51" s="1184"/>
      <c r="BC51" s="1184"/>
      <c r="BD51" s="1184"/>
      <c r="BE51" s="1184"/>
      <c r="BF51" s="1184"/>
      <c r="BG51" s="1184"/>
      <c r="BH51" s="1184"/>
      <c r="BI51" s="1184"/>
      <c r="BJ51" s="1184"/>
      <c r="BK51" s="1184"/>
      <c r="BL51" s="1184"/>
      <c r="BM51" s="1184"/>
      <c r="BN51" s="1184"/>
      <c r="BO51" s="1184"/>
      <c r="BP51" s="1184"/>
      <c r="BQ51" s="1184"/>
      <c r="BR51" s="1184"/>
      <c r="BS51" s="1184"/>
      <c r="BT51" s="1184"/>
      <c r="BU51" s="1184"/>
      <c r="BV51" s="1184"/>
      <c r="BW51" s="1184"/>
      <c r="BX51" s="1184"/>
      <c r="BY51" s="1184"/>
      <c r="BZ51" s="1184"/>
      <c r="CA51" s="1184"/>
      <c r="CB51" s="1184"/>
      <c r="CC51" s="1184"/>
      <c r="CD51" s="1184"/>
      <c r="CE51" s="1184"/>
      <c r="CF51" s="1184"/>
      <c r="CG51" s="1184"/>
      <c r="CH51" s="1184"/>
      <c r="CI51" s="1184"/>
      <c r="CJ51" s="1184"/>
      <c r="CK51" s="1184"/>
      <c r="CL51" s="1184"/>
      <c r="CM51" s="1184"/>
      <c r="CN51" s="1184"/>
      <c r="CO51" s="1184"/>
      <c r="CP51" s="1184"/>
      <c r="CQ51" s="1184"/>
      <c r="CR51" s="1184"/>
      <c r="CS51" s="1184"/>
      <c r="CT51" s="1184"/>
      <c r="CU51" s="1184"/>
      <c r="CV51" s="1184"/>
      <c r="CW51" s="1184"/>
      <c r="CX51" s="1184"/>
      <c r="CY51" s="1184"/>
      <c r="CZ51" s="1184"/>
      <c r="DA51" s="1184"/>
      <c r="DB51" s="1184"/>
      <c r="DC51" s="1184"/>
      <c r="DD51" s="1184"/>
      <c r="DE51" s="1184"/>
      <c r="DF51" s="1184"/>
      <c r="DG51" s="1184"/>
      <c r="DH51" s="1184"/>
      <c r="DI51" s="1184"/>
      <c r="DJ51" s="1184"/>
      <c r="DK51" s="1184"/>
      <c r="DL51" s="1184"/>
      <c r="DM51" s="1184"/>
      <c r="DN51" s="1184"/>
      <c r="DO51" s="1184"/>
      <c r="DP51" s="1184"/>
      <c r="DQ51" s="1184"/>
      <c r="DR51" s="1184"/>
      <c r="DS51" s="1184"/>
      <c r="DT51" s="1184"/>
      <c r="DU51" s="1184"/>
      <c r="DV51" s="1184"/>
      <c r="DW51" s="1184"/>
      <c r="DX51" s="1184"/>
      <c r="DY51" s="1184"/>
      <c r="DZ51" s="1184"/>
      <c r="EA51" s="1184"/>
      <c r="EB51" s="1184"/>
      <c r="EC51" s="1184"/>
      <c r="ED51" s="1184"/>
      <c r="EE51" s="1184"/>
      <c r="EF51" s="1184"/>
      <c r="EG51" s="1184"/>
      <c r="EH51" s="1184"/>
      <c r="EI51" s="1184"/>
      <c r="EJ51" s="1184"/>
      <c r="EK51" s="1184"/>
      <c r="EL51" s="1184"/>
      <c r="EM51" s="1184"/>
      <c r="EN51" s="1184"/>
      <c r="EO51" s="1184"/>
      <c r="EP51" s="1184"/>
      <c r="EQ51" s="1184"/>
      <c r="ER51" s="1184"/>
      <c r="ES51" s="1184"/>
      <c r="ET51" s="1184"/>
      <c r="EU51" s="1184"/>
      <c r="EV51" s="1184"/>
      <c r="EW51" s="1184"/>
      <c r="EX51" s="1184"/>
      <c r="EY51" s="1184"/>
      <c r="EZ51" s="1184"/>
      <c r="FA51" s="1184"/>
      <c r="FB51" s="1184"/>
      <c r="FC51" s="1184"/>
      <c r="FD51" s="1184"/>
      <c r="FE51" s="1184"/>
      <c r="FF51" s="1184"/>
      <c r="FG51" s="1184"/>
      <c r="FH51" s="1184"/>
      <c r="FI51" s="1184"/>
      <c r="FJ51" s="1184"/>
      <c r="FK51" s="1184"/>
      <c r="FL51" s="1184"/>
      <c r="FM51" s="1184"/>
      <c r="FN51" s="1184"/>
      <c r="FO51" s="1184"/>
      <c r="FP51" s="1184"/>
      <c r="FQ51" s="1184"/>
      <c r="FR51" s="1184"/>
      <c r="FS51" s="1184"/>
      <c r="FT51" s="1184"/>
      <c r="FU51" s="1184"/>
      <c r="FV51" s="1184"/>
      <c r="FW51" s="1184"/>
      <c r="FX51" s="1184"/>
      <c r="FY51" s="1184"/>
      <c r="FZ51" s="1184"/>
      <c r="GA51" s="1184"/>
      <c r="GB51" s="1184"/>
      <c r="GC51" s="1184"/>
      <c r="GD51" s="1184"/>
      <c r="GE51" s="1184"/>
      <c r="GF51" s="1184"/>
      <c r="GG51" s="1184"/>
      <c r="GH51" s="1184"/>
      <c r="GI51" s="1184"/>
      <c r="GJ51" s="1184"/>
      <c r="GK51" s="1184"/>
      <c r="GL51" s="1184"/>
      <c r="GM51" s="1184"/>
      <c r="GN51" s="1184"/>
      <c r="GO51" s="1184"/>
      <c r="GP51" s="1184"/>
      <c r="GQ51" s="1184"/>
      <c r="GR51" s="1184"/>
      <c r="GS51" s="1184"/>
      <c r="GT51" s="1184"/>
      <c r="GU51" s="1184"/>
      <c r="GV51" s="1184"/>
      <c r="GW51" s="1184"/>
      <c r="GX51" s="1184"/>
      <c r="GY51" s="1184"/>
      <c r="GZ51" s="1184"/>
      <c r="HA51" s="1184"/>
      <c r="HB51" s="1184"/>
      <c r="HC51" s="1184"/>
      <c r="HD51" s="1184"/>
      <c r="HE51" s="1184"/>
      <c r="HF51" s="1184"/>
      <c r="HG51" s="1184"/>
      <c r="HH51" s="1184"/>
      <c r="HI51" s="1184"/>
      <c r="HJ51" s="1184"/>
      <c r="HK51" s="1184"/>
      <c r="HL51" s="1184"/>
      <c r="HM51" s="1184"/>
      <c r="HN51" s="1184"/>
      <c r="HO51" s="1184"/>
      <c r="HP51" s="1184"/>
      <c r="HQ51" s="1184"/>
      <c r="HR51" s="1184"/>
      <c r="HS51" s="1184"/>
      <c r="HT51" s="1184"/>
      <c r="HU51" s="1184"/>
      <c r="HV51" s="1184"/>
      <c r="HW51" s="1184"/>
      <c r="HX51" s="1184"/>
      <c r="HY51" s="1184"/>
      <c r="HZ51" s="1184"/>
      <c r="IA51" s="1184"/>
      <c r="IB51" s="1184"/>
      <c r="IC51" s="1184"/>
      <c r="ID51" s="1184"/>
      <c r="IE51" s="1184"/>
      <c r="IF51" s="1184"/>
      <c r="IG51" s="1184"/>
      <c r="IH51" s="1184"/>
      <c r="II51" s="1184"/>
      <c r="IJ51" s="1184"/>
      <c r="IK51" s="1184"/>
      <c r="IL51" s="1184"/>
      <c r="IM51" s="1184"/>
      <c r="IN51" s="1184"/>
      <c r="IO51" s="1184"/>
      <c r="IP51" s="1184"/>
      <c r="IQ51" s="1184"/>
      <c r="IR51" s="1184"/>
      <c r="IS51" s="1184"/>
      <c r="IT51" s="1184"/>
      <c r="IU51" s="1184"/>
      <c r="IV51" s="1184"/>
    </row>
    <row r="52" spans="1:256" ht="18">
      <c r="A52" s="1196"/>
      <c r="B52" s="1184"/>
      <c r="C52" s="1184"/>
      <c r="D52" s="1184"/>
      <c r="E52" s="1184"/>
      <c r="F52" s="1184"/>
      <c r="G52" s="1184"/>
      <c r="H52" s="1184"/>
      <c r="I52" s="1184"/>
      <c r="J52" s="1184"/>
      <c r="K52" s="1184"/>
      <c r="L52" s="1184"/>
      <c r="M52" s="1184"/>
      <c r="N52" s="1184"/>
      <c r="O52" s="1198"/>
      <c r="P52" s="1198"/>
      <c r="Q52" s="1184"/>
      <c r="R52" s="1184"/>
      <c r="S52" s="1184"/>
      <c r="T52" s="1184"/>
      <c r="U52" s="1184"/>
      <c r="V52" s="1184"/>
      <c r="W52" s="1184"/>
      <c r="X52" s="1184"/>
      <c r="Y52" s="1184"/>
      <c r="Z52" s="1184"/>
      <c r="AA52" s="1184"/>
      <c r="AB52" s="1184"/>
      <c r="AC52" s="1184"/>
      <c r="AD52" s="1184"/>
      <c r="AE52" s="1184"/>
      <c r="AF52" s="1184"/>
      <c r="AG52" s="1184"/>
      <c r="AH52" s="1184"/>
      <c r="AI52" s="1184"/>
      <c r="AJ52" s="1184"/>
      <c r="AK52" s="1184"/>
      <c r="AL52" s="1184"/>
      <c r="AM52" s="1184"/>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4"/>
      <c r="BQ52" s="1184"/>
      <c r="BR52" s="1184"/>
      <c r="BS52" s="1184"/>
      <c r="BT52" s="1184"/>
      <c r="BU52" s="1184"/>
      <c r="BV52" s="1184"/>
      <c r="BW52" s="1184"/>
      <c r="BX52" s="1184"/>
      <c r="BY52" s="1184"/>
      <c r="BZ52" s="1184"/>
      <c r="CA52" s="1184"/>
      <c r="CB52" s="1184"/>
      <c r="CC52" s="1184"/>
      <c r="CD52" s="1184"/>
      <c r="CE52" s="1184"/>
      <c r="CF52" s="1184"/>
      <c r="CG52" s="1184"/>
      <c r="CH52" s="1184"/>
      <c r="CI52" s="1184"/>
      <c r="CJ52" s="1184"/>
      <c r="CK52" s="1184"/>
      <c r="CL52" s="1184"/>
      <c r="CM52" s="1184"/>
      <c r="CN52" s="1184"/>
      <c r="CO52" s="1184"/>
      <c r="CP52" s="1184"/>
      <c r="CQ52" s="1184"/>
      <c r="CR52" s="1184"/>
      <c r="CS52" s="1184"/>
      <c r="CT52" s="1184"/>
      <c r="CU52" s="1184"/>
      <c r="CV52" s="1184"/>
      <c r="CW52" s="1184"/>
      <c r="CX52" s="1184"/>
      <c r="CY52" s="1184"/>
      <c r="CZ52" s="1184"/>
      <c r="DA52" s="1184"/>
      <c r="DB52" s="1184"/>
      <c r="DC52" s="1184"/>
      <c r="DD52" s="1184"/>
      <c r="DE52" s="1184"/>
      <c r="DF52" s="1184"/>
      <c r="DG52" s="1184"/>
      <c r="DH52" s="1184"/>
      <c r="DI52" s="1184"/>
      <c r="DJ52" s="1184"/>
      <c r="DK52" s="1184"/>
      <c r="DL52" s="1184"/>
      <c r="DM52" s="1184"/>
      <c r="DN52" s="1184"/>
      <c r="DO52" s="1184"/>
      <c r="DP52" s="1184"/>
      <c r="DQ52" s="1184"/>
      <c r="DR52" s="1184"/>
      <c r="DS52" s="1184"/>
      <c r="DT52" s="1184"/>
      <c r="DU52" s="1184"/>
      <c r="DV52" s="1184"/>
      <c r="DW52" s="1184"/>
      <c r="DX52" s="1184"/>
      <c r="DY52" s="1184"/>
      <c r="DZ52" s="1184"/>
      <c r="EA52" s="1184"/>
      <c r="EB52" s="1184"/>
      <c r="EC52" s="1184"/>
      <c r="ED52" s="1184"/>
      <c r="EE52" s="1184"/>
      <c r="EF52" s="1184"/>
      <c r="EG52" s="1184"/>
      <c r="EH52" s="1184"/>
      <c r="EI52" s="1184"/>
      <c r="EJ52" s="1184"/>
      <c r="EK52" s="1184"/>
      <c r="EL52" s="1184"/>
      <c r="EM52" s="1184"/>
      <c r="EN52" s="1184"/>
      <c r="EO52" s="1184"/>
      <c r="EP52" s="1184"/>
      <c r="EQ52" s="1184"/>
      <c r="ER52" s="1184"/>
      <c r="ES52" s="1184"/>
      <c r="ET52" s="1184"/>
      <c r="EU52" s="1184"/>
      <c r="EV52" s="1184"/>
      <c r="EW52" s="1184"/>
      <c r="EX52" s="1184"/>
      <c r="EY52" s="1184"/>
      <c r="EZ52" s="1184"/>
      <c r="FA52" s="1184"/>
      <c r="FB52" s="1184"/>
      <c r="FC52" s="1184"/>
      <c r="FD52" s="1184"/>
      <c r="FE52" s="1184"/>
      <c r="FF52" s="1184"/>
      <c r="FG52" s="1184"/>
      <c r="FH52" s="1184"/>
      <c r="FI52" s="1184"/>
      <c r="FJ52" s="1184"/>
      <c r="FK52" s="1184"/>
      <c r="FL52" s="1184"/>
      <c r="FM52" s="1184"/>
      <c r="FN52" s="1184"/>
      <c r="FO52" s="1184"/>
      <c r="FP52" s="1184"/>
      <c r="FQ52" s="1184"/>
      <c r="FR52" s="1184"/>
      <c r="FS52" s="1184"/>
      <c r="FT52" s="1184"/>
      <c r="FU52" s="1184"/>
      <c r="FV52" s="1184"/>
      <c r="FW52" s="1184"/>
      <c r="FX52" s="1184"/>
      <c r="FY52" s="1184"/>
      <c r="FZ52" s="1184"/>
      <c r="GA52" s="1184"/>
      <c r="GB52" s="1184"/>
      <c r="GC52" s="1184"/>
      <c r="GD52" s="1184"/>
      <c r="GE52" s="1184"/>
      <c r="GF52" s="1184"/>
      <c r="GG52" s="1184"/>
      <c r="GH52" s="1184"/>
      <c r="GI52" s="1184"/>
      <c r="GJ52" s="1184"/>
      <c r="GK52" s="1184"/>
      <c r="GL52" s="1184"/>
      <c r="GM52" s="1184"/>
      <c r="GN52" s="1184"/>
      <c r="GO52" s="1184"/>
      <c r="GP52" s="1184"/>
      <c r="GQ52" s="1184"/>
      <c r="GR52" s="1184"/>
      <c r="GS52" s="1184"/>
      <c r="GT52" s="1184"/>
      <c r="GU52" s="1184"/>
      <c r="GV52" s="1184"/>
      <c r="GW52" s="1184"/>
      <c r="GX52" s="1184"/>
      <c r="GY52" s="1184"/>
      <c r="GZ52" s="1184"/>
      <c r="HA52" s="1184"/>
      <c r="HB52" s="1184"/>
      <c r="HC52" s="1184"/>
      <c r="HD52" s="1184"/>
      <c r="HE52" s="1184"/>
      <c r="HF52" s="1184"/>
      <c r="HG52" s="1184"/>
      <c r="HH52" s="1184"/>
      <c r="HI52" s="1184"/>
      <c r="HJ52" s="1184"/>
      <c r="HK52" s="1184"/>
      <c r="HL52" s="1184"/>
      <c r="HM52" s="1184"/>
      <c r="HN52" s="1184"/>
      <c r="HO52" s="1184"/>
      <c r="HP52" s="1184"/>
      <c r="HQ52" s="1184"/>
      <c r="HR52" s="1184"/>
      <c r="HS52" s="1184"/>
      <c r="HT52" s="1184"/>
      <c r="HU52" s="1184"/>
      <c r="HV52" s="1184"/>
      <c r="HW52" s="1184"/>
      <c r="HX52" s="1184"/>
      <c r="HY52" s="1184"/>
      <c r="HZ52" s="1184"/>
      <c r="IA52" s="1184"/>
      <c r="IB52" s="1184"/>
      <c r="IC52" s="1184"/>
      <c r="ID52" s="1184"/>
      <c r="IE52" s="1184"/>
      <c r="IF52" s="1184"/>
      <c r="IG52" s="1184"/>
      <c r="IH52" s="1184"/>
      <c r="II52" s="1184"/>
      <c r="IJ52" s="1184"/>
      <c r="IK52" s="1184"/>
      <c r="IL52" s="1184"/>
      <c r="IM52" s="1184"/>
      <c r="IN52" s="1184"/>
      <c r="IO52" s="1184"/>
      <c r="IP52" s="1184"/>
      <c r="IQ52" s="1184"/>
      <c r="IR52" s="1184"/>
      <c r="IS52" s="1184"/>
      <c r="IT52" s="1184"/>
      <c r="IU52" s="1184"/>
      <c r="IV52" s="1184"/>
    </row>
    <row r="53" spans="1:256" ht="18">
      <c r="A53" s="1196"/>
      <c r="B53" s="1184"/>
      <c r="C53" s="1184"/>
      <c r="D53" s="1184"/>
      <c r="E53" s="1184"/>
      <c r="F53" s="1184"/>
      <c r="G53" s="1184"/>
      <c r="H53" s="1184"/>
      <c r="I53" s="1184"/>
      <c r="J53" s="1184"/>
      <c r="K53" s="1184"/>
      <c r="L53" s="1184"/>
      <c r="M53" s="1184"/>
      <c r="N53" s="1184"/>
      <c r="O53" s="1198"/>
      <c r="P53" s="1198"/>
      <c r="Q53" s="1184"/>
      <c r="R53" s="1184"/>
      <c r="S53" s="1184"/>
      <c r="T53" s="1184"/>
      <c r="U53" s="1184"/>
      <c r="V53" s="1184"/>
      <c r="W53" s="1184"/>
      <c r="X53" s="1184"/>
      <c r="Y53" s="1184"/>
      <c r="Z53" s="1184"/>
      <c r="AA53" s="1184"/>
      <c r="AB53" s="1184"/>
      <c r="AC53" s="1184"/>
      <c r="AD53" s="1184"/>
      <c r="AE53" s="1184"/>
      <c r="AF53" s="1184"/>
      <c r="AG53" s="1184"/>
      <c r="AH53" s="1184"/>
      <c r="AI53" s="1184"/>
      <c r="AJ53" s="1184"/>
      <c r="AK53" s="1184"/>
      <c r="AL53" s="1184"/>
      <c r="AM53" s="1184"/>
      <c r="AN53" s="1184"/>
      <c r="AO53" s="1184"/>
      <c r="AP53" s="1184"/>
      <c r="AQ53" s="1184"/>
      <c r="AR53" s="1184"/>
      <c r="AS53" s="1184"/>
      <c r="AT53" s="1184"/>
      <c r="AU53" s="1184"/>
      <c r="AV53" s="1184"/>
      <c r="AW53" s="1184"/>
      <c r="AX53" s="1184"/>
      <c r="AY53" s="1184"/>
      <c r="AZ53" s="1184"/>
      <c r="BA53" s="1184"/>
      <c r="BB53" s="1184"/>
      <c r="BC53" s="1184"/>
      <c r="BD53" s="1184"/>
      <c r="BE53" s="1184"/>
      <c r="BF53" s="1184"/>
      <c r="BG53" s="1184"/>
      <c r="BH53" s="1184"/>
      <c r="BI53" s="1184"/>
      <c r="BJ53" s="1184"/>
      <c r="BK53" s="1184"/>
      <c r="BL53" s="1184"/>
      <c r="BM53" s="1184"/>
      <c r="BN53" s="1184"/>
      <c r="BO53" s="1184"/>
      <c r="BP53" s="1184"/>
      <c r="BQ53" s="1184"/>
      <c r="BR53" s="1184"/>
      <c r="BS53" s="1184"/>
      <c r="BT53" s="1184"/>
      <c r="BU53" s="1184"/>
      <c r="BV53" s="1184"/>
      <c r="BW53" s="1184"/>
      <c r="BX53" s="1184"/>
      <c r="BY53" s="1184"/>
      <c r="BZ53" s="1184"/>
      <c r="CA53" s="1184"/>
      <c r="CB53" s="1184"/>
      <c r="CC53" s="1184"/>
      <c r="CD53" s="1184"/>
      <c r="CE53" s="1184"/>
      <c r="CF53" s="1184"/>
      <c r="CG53" s="1184"/>
      <c r="CH53" s="1184"/>
      <c r="CI53" s="1184"/>
      <c r="CJ53" s="1184"/>
      <c r="CK53" s="1184"/>
      <c r="CL53" s="1184"/>
      <c r="CM53" s="1184"/>
      <c r="CN53" s="1184"/>
      <c r="CO53" s="1184"/>
      <c r="CP53" s="1184"/>
      <c r="CQ53" s="1184"/>
      <c r="CR53" s="1184"/>
      <c r="CS53" s="1184"/>
      <c r="CT53" s="1184"/>
      <c r="CU53" s="1184"/>
      <c r="CV53" s="1184"/>
      <c r="CW53" s="1184"/>
      <c r="CX53" s="1184"/>
      <c r="CY53" s="1184"/>
      <c r="CZ53" s="1184"/>
      <c r="DA53" s="1184"/>
      <c r="DB53" s="1184"/>
      <c r="DC53" s="1184"/>
      <c r="DD53" s="1184"/>
      <c r="DE53" s="1184"/>
      <c r="DF53" s="1184"/>
      <c r="DG53" s="1184"/>
      <c r="DH53" s="1184"/>
      <c r="DI53" s="1184"/>
      <c r="DJ53" s="1184"/>
      <c r="DK53" s="1184"/>
      <c r="DL53" s="1184"/>
      <c r="DM53" s="1184"/>
      <c r="DN53" s="1184"/>
      <c r="DO53" s="1184"/>
      <c r="DP53" s="1184"/>
      <c r="DQ53" s="1184"/>
      <c r="DR53" s="1184"/>
      <c r="DS53" s="1184"/>
      <c r="DT53" s="1184"/>
      <c r="DU53" s="1184"/>
      <c r="DV53" s="1184"/>
      <c r="DW53" s="1184"/>
      <c r="DX53" s="1184"/>
      <c r="DY53" s="1184"/>
      <c r="DZ53" s="1184"/>
      <c r="EA53" s="1184"/>
      <c r="EB53" s="1184"/>
      <c r="EC53" s="1184"/>
      <c r="ED53" s="1184"/>
      <c r="EE53" s="1184"/>
      <c r="EF53" s="1184"/>
      <c r="EG53" s="1184"/>
      <c r="EH53" s="1184"/>
      <c r="EI53" s="1184"/>
      <c r="EJ53" s="1184"/>
      <c r="EK53" s="1184"/>
      <c r="EL53" s="1184"/>
      <c r="EM53" s="1184"/>
      <c r="EN53" s="1184"/>
      <c r="EO53" s="1184"/>
      <c r="EP53" s="1184"/>
      <c r="EQ53" s="1184"/>
      <c r="ER53" s="1184"/>
      <c r="ES53" s="1184"/>
      <c r="ET53" s="1184"/>
      <c r="EU53" s="1184"/>
      <c r="EV53" s="1184"/>
      <c r="EW53" s="1184"/>
      <c r="EX53" s="1184"/>
      <c r="EY53" s="1184"/>
      <c r="EZ53" s="1184"/>
      <c r="FA53" s="1184"/>
      <c r="FB53" s="1184"/>
      <c r="FC53" s="1184"/>
      <c r="FD53" s="1184"/>
      <c r="FE53" s="1184"/>
      <c r="FF53" s="1184"/>
      <c r="FG53" s="1184"/>
      <c r="FH53" s="1184"/>
      <c r="FI53" s="1184"/>
      <c r="FJ53" s="1184"/>
      <c r="FK53" s="1184"/>
      <c r="FL53" s="1184"/>
      <c r="FM53" s="1184"/>
      <c r="FN53" s="1184"/>
      <c r="FO53" s="1184"/>
      <c r="FP53" s="1184"/>
      <c r="FQ53" s="1184"/>
      <c r="FR53" s="1184"/>
      <c r="FS53" s="1184"/>
      <c r="FT53" s="1184"/>
      <c r="FU53" s="1184"/>
      <c r="FV53" s="1184"/>
      <c r="FW53" s="1184"/>
      <c r="FX53" s="1184"/>
      <c r="FY53" s="1184"/>
      <c r="FZ53" s="1184"/>
      <c r="GA53" s="1184"/>
      <c r="GB53" s="1184"/>
      <c r="GC53" s="1184"/>
      <c r="GD53" s="1184"/>
      <c r="GE53" s="1184"/>
      <c r="GF53" s="1184"/>
      <c r="GG53" s="1184"/>
      <c r="GH53" s="1184"/>
      <c r="GI53" s="1184"/>
      <c r="GJ53" s="1184"/>
      <c r="GK53" s="1184"/>
      <c r="GL53" s="1184"/>
      <c r="GM53" s="1184"/>
      <c r="GN53" s="1184"/>
      <c r="GO53" s="1184"/>
      <c r="GP53" s="1184"/>
      <c r="GQ53" s="1184"/>
      <c r="GR53" s="1184"/>
      <c r="GS53" s="1184"/>
      <c r="GT53" s="1184"/>
      <c r="GU53" s="1184"/>
      <c r="GV53" s="1184"/>
      <c r="GW53" s="1184"/>
      <c r="GX53" s="1184"/>
      <c r="GY53" s="1184"/>
      <c r="GZ53" s="1184"/>
      <c r="HA53" s="1184"/>
      <c r="HB53" s="1184"/>
      <c r="HC53" s="1184"/>
      <c r="HD53" s="1184"/>
      <c r="HE53" s="1184"/>
      <c r="HF53" s="1184"/>
      <c r="HG53" s="1184"/>
      <c r="HH53" s="1184"/>
      <c r="HI53" s="1184"/>
      <c r="HJ53" s="1184"/>
      <c r="HK53" s="1184"/>
      <c r="HL53" s="1184"/>
      <c r="HM53" s="1184"/>
      <c r="HN53" s="1184"/>
      <c r="HO53" s="1184"/>
      <c r="HP53" s="1184"/>
      <c r="HQ53" s="1184"/>
      <c r="HR53" s="1184"/>
      <c r="HS53" s="1184"/>
      <c r="HT53" s="1184"/>
      <c r="HU53" s="1184"/>
      <c r="HV53" s="1184"/>
      <c r="HW53" s="1184"/>
      <c r="HX53" s="1184"/>
      <c r="HY53" s="1184"/>
      <c r="HZ53" s="1184"/>
      <c r="IA53" s="1184"/>
      <c r="IB53" s="1184"/>
      <c r="IC53" s="1184"/>
      <c r="ID53" s="1184"/>
      <c r="IE53" s="1184"/>
      <c r="IF53" s="1184"/>
      <c r="IG53" s="1184"/>
      <c r="IH53" s="1184"/>
      <c r="II53" s="1184"/>
      <c r="IJ53" s="1184"/>
      <c r="IK53" s="1184"/>
      <c r="IL53" s="1184"/>
      <c r="IM53" s="1184"/>
      <c r="IN53" s="1184"/>
      <c r="IO53" s="1184"/>
      <c r="IP53" s="1184"/>
      <c r="IQ53" s="1184"/>
      <c r="IR53" s="1184"/>
      <c r="IS53" s="1184"/>
      <c r="IT53" s="1184"/>
      <c r="IU53" s="1184"/>
      <c r="IV53" s="1184"/>
    </row>
    <row r="54" spans="1:256" ht="18">
      <c r="A54" s="1196"/>
      <c r="B54" s="1184"/>
      <c r="C54" s="1184"/>
      <c r="D54" s="1184"/>
      <c r="E54" s="1184"/>
      <c r="F54" s="1184"/>
      <c r="G54" s="1184"/>
      <c r="H54" s="1184"/>
      <c r="I54" s="1184"/>
      <c r="J54" s="1184"/>
      <c r="K54" s="1184"/>
      <c r="L54" s="1184"/>
      <c r="M54" s="1184"/>
      <c r="N54" s="1184"/>
      <c r="O54" s="1198"/>
      <c r="P54" s="1198"/>
      <c r="Q54" s="1184"/>
      <c r="R54" s="1184"/>
      <c r="S54" s="1184"/>
      <c r="T54" s="1184"/>
      <c r="U54" s="1184"/>
      <c r="V54" s="1184"/>
      <c r="W54" s="1184"/>
      <c r="X54" s="1184"/>
      <c r="Y54" s="1184"/>
      <c r="Z54" s="1184"/>
      <c r="AA54" s="1184"/>
      <c r="AB54" s="1184"/>
      <c r="AC54" s="1184"/>
      <c r="AD54" s="1184"/>
      <c r="AE54" s="1184"/>
      <c r="AF54" s="1184"/>
      <c r="AG54" s="1184"/>
      <c r="AH54" s="1184"/>
      <c r="AI54" s="1184"/>
      <c r="AJ54" s="1184"/>
      <c r="AK54" s="1184"/>
      <c r="AL54" s="1184"/>
      <c r="AM54" s="1184"/>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4"/>
      <c r="BQ54" s="1184"/>
      <c r="BR54" s="1184"/>
      <c r="BS54" s="1184"/>
      <c r="BT54" s="1184"/>
      <c r="BU54" s="1184"/>
      <c r="BV54" s="1184"/>
      <c r="BW54" s="1184"/>
      <c r="BX54" s="1184"/>
      <c r="BY54" s="1184"/>
      <c r="BZ54" s="1184"/>
      <c r="CA54" s="1184"/>
      <c r="CB54" s="1184"/>
      <c r="CC54" s="1184"/>
      <c r="CD54" s="1184"/>
      <c r="CE54" s="1184"/>
      <c r="CF54" s="1184"/>
      <c r="CG54" s="1184"/>
      <c r="CH54" s="1184"/>
      <c r="CI54" s="1184"/>
      <c r="CJ54" s="1184"/>
      <c r="CK54" s="1184"/>
      <c r="CL54" s="1184"/>
      <c r="CM54" s="1184"/>
      <c r="CN54" s="1184"/>
      <c r="CO54" s="1184"/>
      <c r="CP54" s="1184"/>
      <c r="CQ54" s="1184"/>
      <c r="CR54" s="1184"/>
      <c r="CS54" s="1184"/>
      <c r="CT54" s="1184"/>
      <c r="CU54" s="1184"/>
      <c r="CV54" s="1184"/>
      <c r="CW54" s="1184"/>
      <c r="CX54" s="1184"/>
      <c r="CY54" s="1184"/>
      <c r="CZ54" s="1184"/>
      <c r="DA54" s="1184"/>
      <c r="DB54" s="1184"/>
      <c r="DC54" s="1184"/>
      <c r="DD54" s="1184"/>
      <c r="DE54" s="1184"/>
      <c r="DF54" s="1184"/>
      <c r="DG54" s="1184"/>
      <c r="DH54" s="1184"/>
      <c r="DI54" s="1184"/>
      <c r="DJ54" s="1184"/>
      <c r="DK54" s="1184"/>
      <c r="DL54" s="1184"/>
      <c r="DM54" s="1184"/>
      <c r="DN54" s="1184"/>
      <c r="DO54" s="1184"/>
      <c r="DP54" s="1184"/>
      <c r="DQ54" s="1184"/>
      <c r="DR54" s="1184"/>
      <c r="DS54" s="1184"/>
      <c r="DT54" s="1184"/>
      <c r="DU54" s="1184"/>
      <c r="DV54" s="1184"/>
      <c r="DW54" s="1184"/>
      <c r="DX54" s="1184"/>
      <c r="DY54" s="1184"/>
      <c r="DZ54" s="1184"/>
      <c r="EA54" s="1184"/>
      <c r="EB54" s="1184"/>
      <c r="EC54" s="1184"/>
      <c r="ED54" s="1184"/>
      <c r="EE54" s="1184"/>
      <c r="EF54" s="1184"/>
      <c r="EG54" s="1184"/>
      <c r="EH54" s="1184"/>
      <c r="EI54" s="1184"/>
      <c r="EJ54" s="1184"/>
      <c r="EK54" s="1184"/>
      <c r="EL54" s="1184"/>
      <c r="EM54" s="1184"/>
      <c r="EN54" s="1184"/>
      <c r="EO54" s="1184"/>
      <c r="EP54" s="1184"/>
      <c r="EQ54" s="1184"/>
      <c r="ER54" s="1184"/>
      <c r="ES54" s="1184"/>
      <c r="ET54" s="1184"/>
      <c r="EU54" s="1184"/>
      <c r="EV54" s="1184"/>
      <c r="EW54" s="1184"/>
      <c r="EX54" s="1184"/>
      <c r="EY54" s="1184"/>
      <c r="EZ54" s="1184"/>
      <c r="FA54" s="1184"/>
      <c r="FB54" s="1184"/>
      <c r="FC54" s="1184"/>
      <c r="FD54" s="1184"/>
      <c r="FE54" s="1184"/>
      <c r="FF54" s="1184"/>
      <c r="FG54" s="1184"/>
      <c r="FH54" s="1184"/>
      <c r="FI54" s="1184"/>
      <c r="FJ54" s="1184"/>
      <c r="FK54" s="1184"/>
      <c r="FL54" s="1184"/>
      <c r="FM54" s="1184"/>
      <c r="FN54" s="1184"/>
      <c r="FO54" s="1184"/>
      <c r="FP54" s="1184"/>
      <c r="FQ54" s="1184"/>
      <c r="FR54" s="1184"/>
      <c r="FS54" s="1184"/>
      <c r="FT54" s="1184"/>
      <c r="FU54" s="1184"/>
      <c r="FV54" s="1184"/>
      <c r="FW54" s="1184"/>
      <c r="FX54" s="1184"/>
      <c r="FY54" s="1184"/>
      <c r="FZ54" s="1184"/>
      <c r="GA54" s="1184"/>
      <c r="GB54" s="1184"/>
      <c r="GC54" s="1184"/>
      <c r="GD54" s="1184"/>
      <c r="GE54" s="1184"/>
      <c r="GF54" s="1184"/>
      <c r="GG54" s="1184"/>
      <c r="GH54" s="1184"/>
      <c r="GI54" s="1184"/>
      <c r="GJ54" s="1184"/>
      <c r="GK54" s="1184"/>
      <c r="GL54" s="1184"/>
      <c r="GM54" s="1184"/>
      <c r="GN54" s="1184"/>
      <c r="GO54" s="1184"/>
      <c r="GP54" s="1184"/>
      <c r="GQ54" s="1184"/>
      <c r="GR54" s="1184"/>
      <c r="GS54" s="1184"/>
      <c r="GT54" s="1184"/>
      <c r="GU54" s="1184"/>
      <c r="GV54" s="1184"/>
      <c r="GW54" s="1184"/>
      <c r="GX54" s="1184"/>
      <c r="GY54" s="1184"/>
      <c r="GZ54" s="1184"/>
      <c r="HA54" s="1184"/>
      <c r="HB54" s="1184"/>
      <c r="HC54" s="1184"/>
      <c r="HD54" s="1184"/>
      <c r="HE54" s="1184"/>
      <c r="HF54" s="1184"/>
      <c r="HG54" s="1184"/>
      <c r="HH54" s="1184"/>
      <c r="HI54" s="1184"/>
      <c r="HJ54" s="1184"/>
      <c r="HK54" s="1184"/>
      <c r="HL54" s="1184"/>
      <c r="HM54" s="1184"/>
      <c r="HN54" s="1184"/>
      <c r="HO54" s="1184"/>
      <c r="HP54" s="1184"/>
      <c r="HQ54" s="1184"/>
      <c r="HR54" s="1184"/>
      <c r="HS54" s="1184"/>
      <c r="HT54" s="1184"/>
      <c r="HU54" s="1184"/>
      <c r="HV54" s="1184"/>
      <c r="HW54" s="1184"/>
      <c r="HX54" s="1184"/>
      <c r="HY54" s="1184"/>
      <c r="HZ54" s="1184"/>
      <c r="IA54" s="1184"/>
      <c r="IB54" s="1184"/>
      <c r="IC54" s="1184"/>
      <c r="ID54" s="1184"/>
      <c r="IE54" s="1184"/>
      <c r="IF54" s="1184"/>
      <c r="IG54" s="1184"/>
      <c r="IH54" s="1184"/>
      <c r="II54" s="1184"/>
      <c r="IJ54" s="1184"/>
      <c r="IK54" s="1184"/>
      <c r="IL54" s="1184"/>
      <c r="IM54" s="1184"/>
      <c r="IN54" s="1184"/>
      <c r="IO54" s="1184"/>
      <c r="IP54" s="1184"/>
      <c r="IQ54" s="1184"/>
      <c r="IR54" s="1184"/>
      <c r="IS54" s="1184"/>
      <c r="IT54" s="1184"/>
      <c r="IU54" s="1184"/>
      <c r="IV54" s="1184"/>
    </row>
    <row r="55" spans="1:256" ht="18">
      <c r="A55" s="1196"/>
      <c r="B55" s="1184"/>
      <c r="C55" s="1184"/>
      <c r="D55" s="1184"/>
      <c r="E55" s="1184"/>
      <c r="F55" s="1184"/>
      <c r="G55" s="1184"/>
      <c r="H55" s="1184"/>
      <c r="I55" s="1184"/>
      <c r="J55" s="1184"/>
      <c r="K55" s="1184"/>
      <c r="L55" s="1184"/>
      <c r="M55" s="1184"/>
      <c r="N55" s="1184"/>
      <c r="O55" s="1198"/>
      <c r="P55" s="1198"/>
      <c r="Q55" s="1184"/>
      <c r="R55" s="1184"/>
      <c r="S55" s="1184"/>
      <c r="T55" s="1184"/>
      <c r="U55" s="1184"/>
      <c r="V55" s="1184"/>
      <c r="W55" s="1184"/>
      <c r="X55" s="1184"/>
      <c r="Y55" s="1184"/>
      <c r="Z55" s="1184"/>
      <c r="AA55" s="1184"/>
      <c r="AB55" s="1184"/>
      <c r="AC55" s="1184"/>
      <c r="AD55" s="1184"/>
      <c r="AE55" s="1184"/>
      <c r="AF55" s="1184"/>
      <c r="AG55" s="1184"/>
      <c r="AH55" s="1184"/>
      <c r="AI55" s="1184"/>
      <c r="AJ55" s="1184"/>
      <c r="AK55" s="1184"/>
      <c r="AL55" s="1184"/>
      <c r="AM55" s="1184"/>
      <c r="AN55" s="1184"/>
      <c r="AO55" s="1184"/>
      <c r="AP55" s="1184"/>
      <c r="AQ55" s="1184"/>
      <c r="AR55" s="1184"/>
      <c r="AS55" s="1184"/>
      <c r="AT55" s="1184"/>
      <c r="AU55" s="1184"/>
      <c r="AV55" s="1184"/>
      <c r="AW55" s="1184"/>
      <c r="AX55" s="1184"/>
      <c r="AY55" s="1184"/>
      <c r="AZ55" s="1184"/>
      <c r="BA55" s="1184"/>
      <c r="BB55" s="1184"/>
      <c r="BC55" s="1184"/>
      <c r="BD55" s="1184"/>
      <c r="BE55" s="1184"/>
      <c r="BF55" s="1184"/>
      <c r="BG55" s="1184"/>
      <c r="BH55" s="1184"/>
      <c r="BI55" s="1184"/>
      <c r="BJ55" s="1184"/>
      <c r="BK55" s="1184"/>
      <c r="BL55" s="1184"/>
      <c r="BM55" s="1184"/>
      <c r="BN55" s="1184"/>
      <c r="BO55" s="1184"/>
      <c r="BP55" s="1184"/>
      <c r="BQ55" s="1184"/>
      <c r="BR55" s="1184"/>
      <c r="BS55" s="1184"/>
      <c r="BT55" s="1184"/>
      <c r="BU55" s="1184"/>
      <c r="BV55" s="1184"/>
      <c r="BW55" s="1184"/>
      <c r="BX55" s="1184"/>
      <c r="BY55" s="1184"/>
      <c r="BZ55" s="1184"/>
      <c r="CA55" s="1184"/>
      <c r="CB55" s="1184"/>
      <c r="CC55" s="1184"/>
      <c r="CD55" s="1184"/>
      <c r="CE55" s="1184"/>
      <c r="CF55" s="1184"/>
      <c r="CG55" s="1184"/>
      <c r="CH55" s="1184"/>
      <c r="CI55" s="1184"/>
      <c r="CJ55" s="1184"/>
      <c r="CK55" s="1184"/>
      <c r="CL55" s="1184"/>
      <c r="CM55" s="1184"/>
      <c r="CN55" s="1184"/>
      <c r="CO55" s="1184"/>
      <c r="CP55" s="1184"/>
      <c r="CQ55" s="1184"/>
      <c r="CR55" s="1184"/>
      <c r="CS55" s="1184"/>
      <c r="CT55" s="1184"/>
      <c r="CU55" s="1184"/>
      <c r="CV55" s="1184"/>
      <c r="CW55" s="1184"/>
      <c r="CX55" s="1184"/>
      <c r="CY55" s="1184"/>
      <c r="CZ55" s="1184"/>
      <c r="DA55" s="1184"/>
      <c r="DB55" s="1184"/>
      <c r="DC55" s="1184"/>
      <c r="DD55" s="1184"/>
      <c r="DE55" s="1184"/>
      <c r="DF55" s="1184"/>
      <c r="DG55" s="1184"/>
      <c r="DH55" s="1184"/>
      <c r="DI55" s="1184"/>
      <c r="DJ55" s="1184"/>
      <c r="DK55" s="1184"/>
      <c r="DL55" s="1184"/>
      <c r="DM55" s="1184"/>
      <c r="DN55" s="1184"/>
      <c r="DO55" s="1184"/>
      <c r="DP55" s="1184"/>
      <c r="DQ55" s="1184"/>
      <c r="DR55" s="1184"/>
      <c r="DS55" s="1184"/>
      <c r="DT55" s="1184"/>
      <c r="DU55" s="1184"/>
      <c r="DV55" s="1184"/>
      <c r="DW55" s="1184"/>
      <c r="DX55" s="1184"/>
      <c r="DY55" s="1184"/>
      <c r="DZ55" s="1184"/>
      <c r="EA55" s="1184"/>
      <c r="EB55" s="1184"/>
      <c r="EC55" s="1184"/>
      <c r="ED55" s="1184"/>
      <c r="EE55" s="1184"/>
      <c r="EF55" s="1184"/>
      <c r="EG55" s="1184"/>
      <c r="EH55" s="1184"/>
      <c r="EI55" s="1184"/>
      <c r="EJ55" s="1184"/>
      <c r="EK55" s="1184"/>
      <c r="EL55" s="1184"/>
      <c r="EM55" s="1184"/>
      <c r="EN55" s="1184"/>
      <c r="EO55" s="1184"/>
      <c r="EP55" s="1184"/>
      <c r="EQ55" s="1184"/>
      <c r="ER55" s="1184"/>
      <c r="ES55" s="1184"/>
      <c r="ET55" s="1184"/>
      <c r="EU55" s="1184"/>
      <c r="EV55" s="1184"/>
      <c r="EW55" s="1184"/>
      <c r="EX55" s="1184"/>
      <c r="EY55" s="1184"/>
      <c r="EZ55" s="1184"/>
      <c r="FA55" s="1184"/>
      <c r="FB55" s="1184"/>
      <c r="FC55" s="1184"/>
      <c r="FD55" s="1184"/>
      <c r="FE55" s="1184"/>
      <c r="FF55" s="1184"/>
      <c r="FG55" s="1184"/>
      <c r="FH55" s="1184"/>
      <c r="FI55" s="1184"/>
      <c r="FJ55" s="1184"/>
      <c r="FK55" s="1184"/>
      <c r="FL55" s="1184"/>
      <c r="FM55" s="1184"/>
      <c r="FN55" s="1184"/>
      <c r="FO55" s="1184"/>
      <c r="FP55" s="1184"/>
      <c r="FQ55" s="1184"/>
      <c r="FR55" s="1184"/>
      <c r="FS55" s="1184"/>
      <c r="FT55" s="1184"/>
      <c r="FU55" s="1184"/>
      <c r="FV55" s="1184"/>
      <c r="FW55" s="1184"/>
      <c r="FX55" s="1184"/>
      <c r="FY55" s="1184"/>
      <c r="FZ55" s="1184"/>
      <c r="GA55" s="1184"/>
      <c r="GB55" s="1184"/>
      <c r="GC55" s="1184"/>
      <c r="GD55" s="1184"/>
      <c r="GE55" s="1184"/>
      <c r="GF55" s="1184"/>
      <c r="GG55" s="1184"/>
      <c r="GH55" s="1184"/>
      <c r="GI55" s="1184"/>
      <c r="GJ55" s="1184"/>
      <c r="GK55" s="1184"/>
      <c r="GL55" s="1184"/>
      <c r="GM55" s="1184"/>
      <c r="GN55" s="1184"/>
      <c r="GO55" s="1184"/>
      <c r="GP55" s="1184"/>
      <c r="GQ55" s="1184"/>
      <c r="GR55" s="1184"/>
      <c r="GS55" s="1184"/>
      <c r="GT55" s="1184"/>
      <c r="GU55" s="1184"/>
      <c r="GV55" s="1184"/>
      <c r="GW55" s="1184"/>
      <c r="GX55" s="1184"/>
      <c r="GY55" s="1184"/>
      <c r="GZ55" s="1184"/>
      <c r="HA55" s="1184"/>
      <c r="HB55" s="1184"/>
      <c r="HC55" s="1184"/>
      <c r="HD55" s="1184"/>
      <c r="HE55" s="1184"/>
      <c r="HF55" s="1184"/>
      <c r="HG55" s="1184"/>
      <c r="HH55" s="1184"/>
      <c r="HI55" s="1184"/>
      <c r="HJ55" s="1184"/>
      <c r="HK55" s="1184"/>
      <c r="HL55" s="1184"/>
      <c r="HM55" s="1184"/>
      <c r="HN55" s="1184"/>
      <c r="HO55" s="1184"/>
      <c r="HP55" s="1184"/>
      <c r="HQ55" s="1184"/>
      <c r="HR55" s="1184"/>
      <c r="HS55" s="1184"/>
      <c r="HT55" s="1184"/>
      <c r="HU55" s="1184"/>
      <c r="HV55" s="1184"/>
      <c r="HW55" s="1184"/>
      <c r="HX55" s="1184"/>
      <c r="HY55" s="1184"/>
      <c r="HZ55" s="1184"/>
      <c r="IA55" s="1184"/>
      <c r="IB55" s="1184"/>
      <c r="IC55" s="1184"/>
      <c r="ID55" s="1184"/>
      <c r="IE55" s="1184"/>
      <c r="IF55" s="1184"/>
      <c r="IG55" s="1184"/>
      <c r="IH55" s="1184"/>
      <c r="II55" s="1184"/>
      <c r="IJ55" s="1184"/>
      <c r="IK55" s="1184"/>
      <c r="IL55" s="1184"/>
      <c r="IM55" s="1184"/>
      <c r="IN55" s="1184"/>
      <c r="IO55" s="1184"/>
      <c r="IP55" s="1184"/>
      <c r="IQ55" s="1184"/>
      <c r="IR55" s="1184"/>
      <c r="IS55" s="1184"/>
      <c r="IT55" s="1184"/>
      <c r="IU55" s="1184"/>
      <c r="IV55" s="1184"/>
    </row>
    <row r="56" spans="1:256" ht="18">
      <c r="A56" s="1184"/>
      <c r="B56" s="1184"/>
      <c r="C56" s="1184"/>
      <c r="D56" s="1184"/>
      <c r="E56" s="1184"/>
      <c r="F56" s="1184"/>
      <c r="G56" s="1184"/>
      <c r="H56" s="1184"/>
      <c r="I56" s="1184"/>
      <c r="J56" s="1184"/>
      <c r="K56" s="1184"/>
      <c r="L56" s="1184"/>
      <c r="M56" s="1184"/>
      <c r="N56" s="1184"/>
      <c r="O56" s="1198"/>
      <c r="P56" s="1198"/>
      <c r="Q56" s="1184"/>
      <c r="R56" s="1184"/>
      <c r="S56" s="1184"/>
      <c r="T56" s="1184"/>
      <c r="U56" s="1184"/>
      <c r="V56" s="1184"/>
      <c r="W56" s="1184"/>
      <c r="X56" s="1184"/>
      <c r="Y56" s="1184"/>
      <c r="Z56" s="1184"/>
      <c r="AA56" s="1184"/>
      <c r="AB56" s="1184"/>
      <c r="AC56" s="1184"/>
      <c r="AD56" s="1184"/>
      <c r="AE56" s="1184"/>
      <c r="AF56" s="1184"/>
      <c r="AG56" s="1184"/>
      <c r="AH56" s="1184"/>
      <c r="AI56" s="1184"/>
      <c r="AJ56" s="1184"/>
      <c r="AK56" s="1184"/>
      <c r="AL56" s="1184"/>
      <c r="AM56" s="1184"/>
      <c r="AN56" s="1184"/>
      <c r="AO56" s="1184"/>
      <c r="AP56" s="1184"/>
      <c r="AQ56" s="1184"/>
      <c r="AR56" s="1184"/>
      <c r="AS56" s="1184"/>
      <c r="AT56" s="1184"/>
      <c r="AU56" s="1184"/>
      <c r="AV56" s="1184"/>
      <c r="AW56" s="1184"/>
      <c r="AX56" s="1184"/>
      <c r="AY56" s="1184"/>
      <c r="AZ56" s="1184"/>
      <c r="BA56" s="1184"/>
      <c r="BB56" s="1184"/>
      <c r="BC56" s="1184"/>
      <c r="BD56" s="1184"/>
      <c r="BE56" s="1184"/>
      <c r="BF56" s="1184"/>
      <c r="BG56" s="1184"/>
      <c r="BH56" s="1184"/>
      <c r="BI56" s="1184"/>
      <c r="BJ56" s="1184"/>
      <c r="BK56" s="1184"/>
      <c r="BL56" s="1184"/>
      <c r="BM56" s="1184"/>
      <c r="BN56" s="1184"/>
      <c r="BO56" s="1184"/>
      <c r="BP56" s="1184"/>
      <c r="BQ56" s="1184"/>
      <c r="BR56" s="1184"/>
      <c r="BS56" s="1184"/>
      <c r="BT56" s="1184"/>
      <c r="BU56" s="1184"/>
      <c r="BV56" s="1184"/>
      <c r="BW56" s="1184"/>
      <c r="BX56" s="1184"/>
      <c r="BY56" s="1184"/>
      <c r="BZ56" s="1184"/>
      <c r="CA56" s="1184"/>
      <c r="CB56" s="1184"/>
      <c r="CC56" s="1184"/>
      <c r="CD56" s="1184"/>
      <c r="CE56" s="1184"/>
      <c r="CF56" s="1184"/>
      <c r="CG56" s="1184"/>
      <c r="CH56" s="1184"/>
      <c r="CI56" s="1184"/>
      <c r="CJ56" s="1184"/>
      <c r="CK56" s="1184"/>
      <c r="CL56" s="1184"/>
      <c r="CM56" s="1184"/>
      <c r="CN56" s="1184"/>
      <c r="CO56" s="1184"/>
      <c r="CP56" s="1184"/>
      <c r="CQ56" s="1184"/>
      <c r="CR56" s="1184"/>
      <c r="CS56" s="1184"/>
      <c r="CT56" s="1184"/>
      <c r="CU56" s="1184"/>
      <c r="CV56" s="1184"/>
      <c r="CW56" s="1184"/>
      <c r="CX56" s="1184"/>
      <c r="CY56" s="1184"/>
      <c r="CZ56" s="1184"/>
      <c r="DA56" s="1184"/>
      <c r="DB56" s="1184"/>
      <c r="DC56" s="1184"/>
      <c r="DD56" s="1184"/>
      <c r="DE56" s="1184"/>
      <c r="DF56" s="1184"/>
      <c r="DG56" s="1184"/>
      <c r="DH56" s="1184"/>
      <c r="DI56" s="1184"/>
      <c r="DJ56" s="1184"/>
      <c r="DK56" s="1184"/>
      <c r="DL56" s="1184"/>
      <c r="DM56" s="1184"/>
      <c r="DN56" s="1184"/>
      <c r="DO56" s="1184"/>
      <c r="DP56" s="1184"/>
      <c r="DQ56" s="1184"/>
      <c r="DR56" s="1184"/>
      <c r="DS56" s="1184"/>
      <c r="DT56" s="1184"/>
      <c r="DU56" s="1184"/>
      <c r="DV56" s="1184"/>
      <c r="DW56" s="1184"/>
      <c r="DX56" s="1184"/>
      <c r="DY56" s="1184"/>
      <c r="DZ56" s="1184"/>
      <c r="EA56" s="1184"/>
      <c r="EB56" s="1184"/>
      <c r="EC56" s="1184"/>
      <c r="ED56" s="1184"/>
      <c r="EE56" s="1184"/>
      <c r="EF56" s="1184"/>
      <c r="EG56" s="1184"/>
      <c r="EH56" s="1184"/>
      <c r="EI56" s="1184"/>
      <c r="EJ56" s="1184"/>
      <c r="EK56" s="1184"/>
      <c r="EL56" s="1184"/>
      <c r="EM56" s="1184"/>
      <c r="EN56" s="1184"/>
      <c r="EO56" s="1184"/>
      <c r="EP56" s="1184"/>
      <c r="EQ56" s="1184"/>
      <c r="ER56" s="1184"/>
      <c r="ES56" s="1184"/>
      <c r="ET56" s="1184"/>
      <c r="EU56" s="1184"/>
      <c r="EV56" s="1184"/>
      <c r="EW56" s="1184"/>
      <c r="EX56" s="1184"/>
      <c r="EY56" s="1184"/>
      <c r="EZ56" s="1184"/>
      <c r="FA56" s="1184"/>
      <c r="FB56" s="1184"/>
      <c r="FC56" s="1184"/>
      <c r="FD56" s="1184"/>
      <c r="FE56" s="1184"/>
      <c r="FF56" s="1184"/>
      <c r="FG56" s="1184"/>
      <c r="FH56" s="1184"/>
      <c r="FI56" s="1184"/>
      <c r="FJ56" s="1184"/>
      <c r="FK56" s="1184"/>
      <c r="FL56" s="1184"/>
      <c r="FM56" s="1184"/>
      <c r="FN56" s="1184"/>
      <c r="FO56" s="1184"/>
      <c r="FP56" s="1184"/>
      <c r="FQ56" s="1184"/>
      <c r="FR56" s="1184"/>
      <c r="FS56" s="1184"/>
      <c r="FT56" s="1184"/>
      <c r="FU56" s="1184"/>
      <c r="FV56" s="1184"/>
      <c r="FW56" s="1184"/>
      <c r="FX56" s="1184"/>
      <c r="FY56" s="1184"/>
      <c r="FZ56" s="1184"/>
      <c r="GA56" s="1184"/>
      <c r="GB56" s="1184"/>
      <c r="GC56" s="1184"/>
      <c r="GD56" s="1184"/>
      <c r="GE56" s="1184"/>
      <c r="GF56" s="1184"/>
      <c r="GG56" s="1184"/>
      <c r="GH56" s="1184"/>
      <c r="GI56" s="1184"/>
      <c r="GJ56" s="1184"/>
      <c r="GK56" s="1184"/>
      <c r="GL56" s="1184"/>
      <c r="GM56" s="1184"/>
      <c r="GN56" s="1184"/>
      <c r="GO56" s="1184"/>
      <c r="GP56" s="1184"/>
      <c r="GQ56" s="1184"/>
      <c r="GR56" s="1184"/>
      <c r="GS56" s="1184"/>
      <c r="GT56" s="1184"/>
      <c r="GU56" s="1184"/>
      <c r="GV56" s="1184"/>
      <c r="GW56" s="1184"/>
      <c r="GX56" s="1184"/>
      <c r="GY56" s="1184"/>
      <c r="GZ56" s="1184"/>
      <c r="HA56" s="1184"/>
      <c r="HB56" s="1184"/>
      <c r="HC56" s="1184"/>
      <c r="HD56" s="1184"/>
      <c r="HE56" s="1184"/>
      <c r="HF56" s="1184"/>
      <c r="HG56" s="1184"/>
      <c r="HH56" s="1184"/>
      <c r="HI56" s="1184"/>
      <c r="HJ56" s="1184"/>
      <c r="HK56" s="1184"/>
      <c r="HL56" s="1184"/>
      <c r="HM56" s="1184"/>
      <c r="HN56" s="1184"/>
      <c r="HO56" s="1184"/>
      <c r="HP56" s="1184"/>
      <c r="HQ56" s="1184"/>
      <c r="HR56" s="1184"/>
      <c r="HS56" s="1184"/>
      <c r="HT56" s="1184"/>
      <c r="HU56" s="1184"/>
      <c r="HV56" s="1184"/>
      <c r="HW56" s="1184"/>
      <c r="HX56" s="1184"/>
      <c r="HY56" s="1184"/>
      <c r="HZ56" s="1184"/>
      <c r="IA56" s="1184"/>
      <c r="IB56" s="1184"/>
      <c r="IC56" s="1184"/>
      <c r="ID56" s="1184"/>
      <c r="IE56" s="1184"/>
      <c r="IF56" s="1184"/>
      <c r="IG56" s="1184"/>
      <c r="IH56" s="1184"/>
      <c r="II56" s="1184"/>
      <c r="IJ56" s="1184"/>
      <c r="IK56" s="1184"/>
      <c r="IL56" s="1184"/>
      <c r="IM56" s="1184"/>
      <c r="IN56" s="1184"/>
      <c r="IO56" s="1184"/>
      <c r="IP56" s="1184"/>
      <c r="IQ56" s="1184"/>
      <c r="IR56" s="1184"/>
      <c r="IS56" s="1184"/>
      <c r="IT56" s="1184"/>
      <c r="IU56" s="1184"/>
      <c r="IV56" s="1184"/>
    </row>
    <row r="57" spans="1:256" ht="18">
      <c r="A57" s="1184"/>
      <c r="B57" s="1184"/>
      <c r="C57" s="1184"/>
      <c r="D57" s="1184"/>
      <c r="E57" s="1184"/>
      <c r="F57" s="1184"/>
      <c r="G57" s="1184"/>
      <c r="H57" s="1184"/>
      <c r="I57" s="1184"/>
      <c r="J57" s="1184"/>
      <c r="K57" s="1184"/>
      <c r="L57" s="1184"/>
      <c r="M57" s="1184"/>
      <c r="N57" s="1184"/>
      <c r="O57" s="1198"/>
      <c r="P57" s="1198"/>
      <c r="Q57" s="1184"/>
      <c r="R57" s="1184"/>
      <c r="S57" s="1184"/>
      <c r="T57" s="1184"/>
      <c r="U57" s="1184"/>
      <c r="V57" s="1184"/>
      <c r="W57" s="1184"/>
      <c r="X57" s="1184"/>
      <c r="Y57" s="1184"/>
      <c r="Z57" s="1184"/>
      <c r="AA57" s="1184"/>
      <c r="AB57" s="1184"/>
      <c r="AC57" s="1184"/>
      <c r="AD57" s="1184"/>
      <c r="AE57" s="1184"/>
      <c r="AF57" s="1184"/>
      <c r="AG57" s="1184"/>
      <c r="AH57" s="1184"/>
      <c r="AI57" s="1184"/>
      <c r="AJ57" s="1184"/>
      <c r="AK57" s="1184"/>
      <c r="AL57" s="1184"/>
      <c r="AM57" s="1184"/>
      <c r="AN57" s="1184"/>
      <c r="AO57" s="1184"/>
      <c r="AP57" s="1184"/>
      <c r="AQ57" s="1184"/>
      <c r="AR57" s="1184"/>
      <c r="AS57" s="1184"/>
      <c r="AT57" s="1184"/>
      <c r="AU57" s="1184"/>
      <c r="AV57" s="1184"/>
      <c r="AW57" s="1184"/>
      <c r="AX57" s="1184"/>
      <c r="AY57" s="1184"/>
      <c r="AZ57" s="1184"/>
      <c r="BA57" s="1184"/>
      <c r="BB57" s="1184"/>
      <c r="BC57" s="1184"/>
      <c r="BD57" s="1184"/>
      <c r="BE57" s="1184"/>
      <c r="BF57" s="1184"/>
      <c r="BG57" s="1184"/>
      <c r="BH57" s="1184"/>
      <c r="BI57" s="1184"/>
      <c r="BJ57" s="1184"/>
      <c r="BK57" s="1184"/>
      <c r="BL57" s="1184"/>
      <c r="BM57" s="1184"/>
      <c r="BN57" s="1184"/>
      <c r="BO57" s="1184"/>
      <c r="BP57" s="1184"/>
      <c r="BQ57" s="1184"/>
      <c r="BR57" s="1184"/>
      <c r="BS57" s="1184"/>
      <c r="BT57" s="1184"/>
      <c r="BU57" s="1184"/>
      <c r="BV57" s="1184"/>
      <c r="BW57" s="1184"/>
      <c r="BX57" s="1184"/>
      <c r="BY57" s="1184"/>
      <c r="BZ57" s="1184"/>
      <c r="CA57" s="1184"/>
      <c r="CB57" s="1184"/>
      <c r="CC57" s="1184"/>
      <c r="CD57" s="1184"/>
      <c r="CE57" s="1184"/>
      <c r="CF57" s="1184"/>
      <c r="CG57" s="1184"/>
      <c r="CH57" s="1184"/>
      <c r="CI57" s="1184"/>
      <c r="CJ57" s="1184"/>
      <c r="CK57" s="1184"/>
      <c r="CL57" s="1184"/>
      <c r="CM57" s="1184"/>
      <c r="CN57" s="1184"/>
      <c r="CO57" s="1184"/>
      <c r="CP57" s="1184"/>
      <c r="CQ57" s="1184"/>
      <c r="CR57" s="1184"/>
      <c r="CS57" s="1184"/>
      <c r="CT57" s="1184"/>
      <c r="CU57" s="1184"/>
      <c r="CV57" s="1184"/>
      <c r="CW57" s="1184"/>
      <c r="CX57" s="1184"/>
      <c r="CY57" s="1184"/>
      <c r="CZ57" s="1184"/>
      <c r="DA57" s="1184"/>
      <c r="DB57" s="1184"/>
      <c r="DC57" s="1184"/>
      <c r="DD57" s="1184"/>
      <c r="DE57" s="1184"/>
      <c r="DF57" s="1184"/>
      <c r="DG57" s="1184"/>
      <c r="DH57" s="1184"/>
      <c r="DI57" s="1184"/>
      <c r="DJ57" s="1184"/>
      <c r="DK57" s="1184"/>
      <c r="DL57" s="1184"/>
      <c r="DM57" s="1184"/>
      <c r="DN57" s="1184"/>
      <c r="DO57" s="1184"/>
      <c r="DP57" s="1184"/>
      <c r="DQ57" s="1184"/>
      <c r="DR57" s="1184"/>
      <c r="DS57" s="1184"/>
      <c r="DT57" s="1184"/>
      <c r="DU57" s="1184"/>
      <c r="DV57" s="1184"/>
      <c r="DW57" s="1184"/>
      <c r="DX57" s="1184"/>
      <c r="DY57" s="1184"/>
      <c r="DZ57" s="1184"/>
      <c r="EA57" s="1184"/>
      <c r="EB57" s="1184"/>
      <c r="EC57" s="1184"/>
      <c r="ED57" s="1184"/>
      <c r="EE57" s="1184"/>
      <c r="EF57" s="1184"/>
      <c r="EG57" s="1184"/>
      <c r="EH57" s="1184"/>
      <c r="EI57" s="1184"/>
      <c r="EJ57" s="1184"/>
      <c r="EK57" s="1184"/>
      <c r="EL57" s="1184"/>
      <c r="EM57" s="1184"/>
      <c r="EN57" s="1184"/>
      <c r="EO57" s="1184"/>
      <c r="EP57" s="1184"/>
      <c r="EQ57" s="1184"/>
      <c r="ER57" s="1184"/>
      <c r="ES57" s="1184"/>
      <c r="ET57" s="1184"/>
      <c r="EU57" s="1184"/>
      <c r="EV57" s="1184"/>
      <c r="EW57" s="1184"/>
      <c r="EX57" s="1184"/>
      <c r="EY57" s="1184"/>
      <c r="EZ57" s="1184"/>
      <c r="FA57" s="1184"/>
      <c r="FB57" s="1184"/>
      <c r="FC57" s="1184"/>
      <c r="FD57" s="1184"/>
      <c r="FE57" s="1184"/>
      <c r="FF57" s="1184"/>
      <c r="FG57" s="1184"/>
      <c r="FH57" s="1184"/>
      <c r="FI57" s="1184"/>
      <c r="FJ57" s="1184"/>
      <c r="FK57" s="1184"/>
      <c r="FL57" s="1184"/>
      <c r="FM57" s="1184"/>
      <c r="FN57" s="1184"/>
      <c r="FO57" s="1184"/>
      <c r="FP57" s="1184"/>
      <c r="FQ57" s="1184"/>
      <c r="FR57" s="1184"/>
      <c r="FS57" s="1184"/>
      <c r="FT57" s="1184"/>
      <c r="FU57" s="1184"/>
      <c r="FV57" s="1184"/>
      <c r="FW57" s="1184"/>
      <c r="FX57" s="1184"/>
      <c r="FY57" s="1184"/>
      <c r="FZ57" s="1184"/>
      <c r="GA57" s="1184"/>
      <c r="GB57" s="1184"/>
      <c r="GC57" s="1184"/>
      <c r="GD57" s="1184"/>
      <c r="GE57" s="1184"/>
      <c r="GF57" s="1184"/>
      <c r="GG57" s="1184"/>
      <c r="GH57" s="1184"/>
      <c r="GI57" s="1184"/>
      <c r="GJ57" s="1184"/>
      <c r="GK57" s="1184"/>
      <c r="GL57" s="1184"/>
      <c r="GM57" s="1184"/>
      <c r="GN57" s="1184"/>
      <c r="GO57" s="1184"/>
      <c r="GP57" s="1184"/>
      <c r="GQ57" s="1184"/>
      <c r="GR57" s="1184"/>
      <c r="GS57" s="1184"/>
      <c r="GT57" s="1184"/>
      <c r="GU57" s="1184"/>
      <c r="GV57" s="1184"/>
      <c r="GW57" s="1184"/>
      <c r="GX57" s="1184"/>
      <c r="GY57" s="1184"/>
      <c r="GZ57" s="1184"/>
      <c r="HA57" s="1184"/>
      <c r="HB57" s="1184"/>
      <c r="HC57" s="1184"/>
      <c r="HD57" s="1184"/>
      <c r="HE57" s="1184"/>
      <c r="HF57" s="1184"/>
      <c r="HG57" s="1184"/>
      <c r="HH57" s="1184"/>
      <c r="HI57" s="1184"/>
      <c r="HJ57" s="1184"/>
      <c r="HK57" s="1184"/>
      <c r="HL57" s="1184"/>
      <c r="HM57" s="1184"/>
      <c r="HN57" s="1184"/>
      <c r="HO57" s="1184"/>
      <c r="HP57" s="1184"/>
      <c r="HQ57" s="1184"/>
      <c r="HR57" s="1184"/>
      <c r="HS57" s="1184"/>
      <c r="HT57" s="1184"/>
      <c r="HU57" s="1184"/>
      <c r="HV57" s="1184"/>
      <c r="HW57" s="1184"/>
      <c r="HX57" s="1184"/>
      <c r="HY57" s="1184"/>
      <c r="HZ57" s="1184"/>
      <c r="IA57" s="1184"/>
      <c r="IB57" s="1184"/>
      <c r="IC57" s="1184"/>
      <c r="ID57" s="1184"/>
      <c r="IE57" s="1184"/>
      <c r="IF57" s="1184"/>
      <c r="IG57" s="1184"/>
      <c r="IH57" s="1184"/>
      <c r="II57" s="1184"/>
      <c r="IJ57" s="1184"/>
      <c r="IK57" s="1184"/>
      <c r="IL57" s="1184"/>
      <c r="IM57" s="1184"/>
      <c r="IN57" s="1184"/>
      <c r="IO57" s="1184"/>
      <c r="IP57" s="1184"/>
      <c r="IQ57" s="1184"/>
      <c r="IR57" s="1184"/>
      <c r="IS57" s="1184"/>
      <c r="IT57" s="1184"/>
      <c r="IU57" s="1184"/>
      <c r="IV57" s="1184"/>
    </row>
    <row r="58" spans="1:256" ht="18">
      <c r="A58" s="1184"/>
      <c r="B58" s="1184"/>
      <c r="C58" s="1184"/>
      <c r="D58" s="1184"/>
      <c r="E58" s="1184"/>
      <c r="F58" s="1184"/>
      <c r="G58" s="1184"/>
      <c r="H58" s="1184"/>
      <c r="I58" s="1184"/>
      <c r="J58" s="1184"/>
      <c r="K58" s="1184"/>
      <c r="L58" s="1184"/>
      <c r="M58" s="1184"/>
      <c r="N58" s="1184"/>
      <c r="O58" s="1198"/>
      <c r="P58" s="1198"/>
      <c r="Q58" s="1184"/>
      <c r="R58" s="1184"/>
      <c r="S58" s="1184"/>
      <c r="T58" s="1184"/>
      <c r="U58" s="1184"/>
      <c r="V58" s="1184"/>
      <c r="W58" s="1184"/>
      <c r="X58" s="1184"/>
      <c r="Y58" s="1184"/>
      <c r="Z58" s="1184"/>
      <c r="AA58" s="1184"/>
      <c r="AB58" s="1184"/>
      <c r="AC58" s="1184"/>
      <c r="AD58" s="1184"/>
      <c r="AE58" s="1184"/>
      <c r="AF58" s="1184"/>
      <c r="AG58" s="1184"/>
      <c r="AH58" s="1184"/>
      <c r="AI58" s="1184"/>
      <c r="AJ58" s="1184"/>
      <c r="AK58" s="1184"/>
      <c r="AL58" s="1184"/>
      <c r="AM58" s="1184"/>
      <c r="AN58" s="1184"/>
      <c r="AO58" s="1184"/>
      <c r="AP58" s="1184"/>
      <c r="AQ58" s="1184"/>
      <c r="AR58" s="1184"/>
      <c r="AS58" s="1184"/>
      <c r="AT58" s="1184"/>
      <c r="AU58" s="1184"/>
      <c r="AV58" s="1184"/>
      <c r="AW58" s="1184"/>
      <c r="AX58" s="1184"/>
      <c r="AY58" s="1184"/>
      <c r="AZ58" s="1184"/>
      <c r="BA58" s="1184"/>
      <c r="BB58" s="1184"/>
      <c r="BC58" s="1184"/>
      <c r="BD58" s="1184"/>
      <c r="BE58" s="1184"/>
      <c r="BF58" s="1184"/>
      <c r="BG58" s="1184"/>
      <c r="BH58" s="1184"/>
      <c r="BI58" s="1184"/>
      <c r="BJ58" s="1184"/>
      <c r="BK58" s="1184"/>
      <c r="BL58" s="1184"/>
      <c r="BM58" s="1184"/>
      <c r="BN58" s="1184"/>
      <c r="BO58" s="1184"/>
      <c r="BP58" s="1184"/>
      <c r="BQ58" s="1184"/>
      <c r="BR58" s="1184"/>
      <c r="BS58" s="1184"/>
      <c r="BT58" s="1184"/>
      <c r="BU58" s="1184"/>
      <c r="BV58" s="1184"/>
      <c r="BW58" s="1184"/>
      <c r="BX58" s="1184"/>
      <c r="BY58" s="1184"/>
      <c r="BZ58" s="1184"/>
      <c r="CA58" s="1184"/>
      <c r="CB58" s="1184"/>
      <c r="CC58" s="1184"/>
      <c r="CD58" s="1184"/>
      <c r="CE58" s="1184"/>
      <c r="CF58" s="1184"/>
      <c r="CG58" s="1184"/>
      <c r="CH58" s="1184"/>
      <c r="CI58" s="1184"/>
      <c r="CJ58" s="1184"/>
      <c r="CK58" s="1184"/>
      <c r="CL58" s="1184"/>
      <c r="CM58" s="1184"/>
      <c r="CN58" s="1184"/>
      <c r="CO58" s="1184"/>
      <c r="CP58" s="1184"/>
      <c r="CQ58" s="1184"/>
      <c r="CR58" s="1184"/>
      <c r="CS58" s="1184"/>
      <c r="CT58" s="1184"/>
      <c r="CU58" s="1184"/>
      <c r="CV58" s="1184"/>
      <c r="CW58" s="1184"/>
      <c r="CX58" s="1184"/>
      <c r="CY58" s="1184"/>
      <c r="CZ58" s="1184"/>
      <c r="DA58" s="1184"/>
      <c r="DB58" s="1184"/>
      <c r="DC58" s="1184"/>
      <c r="DD58" s="1184"/>
      <c r="DE58" s="1184"/>
      <c r="DF58" s="1184"/>
      <c r="DG58" s="1184"/>
      <c r="DH58" s="1184"/>
      <c r="DI58" s="1184"/>
      <c r="DJ58" s="1184"/>
      <c r="DK58" s="1184"/>
      <c r="DL58" s="1184"/>
      <c r="DM58" s="1184"/>
      <c r="DN58" s="1184"/>
      <c r="DO58" s="1184"/>
      <c r="DP58" s="1184"/>
      <c r="DQ58" s="1184"/>
      <c r="DR58" s="1184"/>
      <c r="DS58" s="1184"/>
      <c r="DT58" s="1184"/>
      <c r="DU58" s="1184"/>
      <c r="DV58" s="1184"/>
      <c r="DW58" s="1184"/>
      <c r="DX58" s="1184"/>
      <c r="DY58" s="1184"/>
      <c r="DZ58" s="1184"/>
      <c r="EA58" s="1184"/>
      <c r="EB58" s="1184"/>
      <c r="EC58" s="1184"/>
      <c r="ED58" s="1184"/>
      <c r="EE58" s="1184"/>
      <c r="EF58" s="1184"/>
      <c r="EG58" s="1184"/>
      <c r="EH58" s="1184"/>
      <c r="EI58" s="1184"/>
      <c r="EJ58" s="1184"/>
      <c r="EK58" s="1184"/>
      <c r="EL58" s="1184"/>
      <c r="EM58" s="1184"/>
      <c r="EN58" s="1184"/>
      <c r="EO58" s="1184"/>
      <c r="EP58" s="1184"/>
      <c r="EQ58" s="1184"/>
      <c r="ER58" s="1184"/>
      <c r="ES58" s="1184"/>
      <c r="ET58" s="1184"/>
      <c r="EU58" s="1184"/>
      <c r="EV58" s="1184"/>
      <c r="EW58" s="1184"/>
      <c r="EX58" s="1184"/>
      <c r="EY58" s="1184"/>
      <c r="EZ58" s="1184"/>
      <c r="FA58" s="1184"/>
      <c r="FB58" s="1184"/>
      <c r="FC58" s="1184"/>
      <c r="FD58" s="1184"/>
      <c r="FE58" s="1184"/>
      <c r="FF58" s="1184"/>
      <c r="FG58" s="1184"/>
      <c r="FH58" s="1184"/>
      <c r="FI58" s="1184"/>
      <c r="FJ58" s="1184"/>
      <c r="FK58" s="1184"/>
      <c r="FL58" s="1184"/>
      <c r="FM58" s="1184"/>
      <c r="FN58" s="1184"/>
      <c r="FO58" s="1184"/>
      <c r="FP58" s="1184"/>
      <c r="FQ58" s="1184"/>
      <c r="FR58" s="1184"/>
      <c r="FS58" s="1184"/>
      <c r="FT58" s="1184"/>
      <c r="FU58" s="1184"/>
      <c r="FV58" s="1184"/>
      <c r="FW58" s="1184"/>
      <c r="FX58" s="1184"/>
      <c r="FY58" s="1184"/>
      <c r="FZ58" s="1184"/>
      <c r="GA58" s="1184"/>
      <c r="GB58" s="1184"/>
      <c r="GC58" s="1184"/>
      <c r="GD58" s="1184"/>
      <c r="GE58" s="1184"/>
      <c r="GF58" s="1184"/>
      <c r="GG58" s="1184"/>
      <c r="GH58" s="1184"/>
      <c r="GI58" s="1184"/>
      <c r="GJ58" s="1184"/>
      <c r="GK58" s="1184"/>
      <c r="GL58" s="1184"/>
      <c r="GM58" s="1184"/>
      <c r="GN58" s="1184"/>
      <c r="GO58" s="1184"/>
      <c r="GP58" s="1184"/>
      <c r="GQ58" s="1184"/>
      <c r="GR58" s="1184"/>
      <c r="GS58" s="1184"/>
      <c r="GT58" s="1184"/>
      <c r="GU58" s="1184"/>
      <c r="GV58" s="1184"/>
      <c r="GW58" s="1184"/>
      <c r="GX58" s="1184"/>
      <c r="GY58" s="1184"/>
      <c r="GZ58" s="1184"/>
      <c r="HA58" s="1184"/>
      <c r="HB58" s="1184"/>
      <c r="HC58" s="1184"/>
      <c r="HD58" s="1184"/>
      <c r="HE58" s="1184"/>
      <c r="HF58" s="1184"/>
      <c r="HG58" s="1184"/>
      <c r="HH58" s="1184"/>
      <c r="HI58" s="1184"/>
      <c r="HJ58" s="1184"/>
      <c r="HK58" s="1184"/>
      <c r="HL58" s="1184"/>
      <c r="HM58" s="1184"/>
      <c r="HN58" s="1184"/>
      <c r="HO58" s="1184"/>
      <c r="HP58" s="1184"/>
      <c r="HQ58" s="1184"/>
      <c r="HR58" s="1184"/>
      <c r="HS58" s="1184"/>
      <c r="HT58" s="1184"/>
      <c r="HU58" s="1184"/>
      <c r="HV58" s="1184"/>
      <c r="HW58" s="1184"/>
      <c r="HX58" s="1184"/>
      <c r="HY58" s="1184"/>
      <c r="HZ58" s="1184"/>
      <c r="IA58" s="1184"/>
      <c r="IB58" s="1184"/>
      <c r="IC58" s="1184"/>
      <c r="ID58" s="1184"/>
      <c r="IE58" s="1184"/>
      <c r="IF58" s="1184"/>
      <c r="IG58" s="1184"/>
      <c r="IH58" s="1184"/>
      <c r="II58" s="1184"/>
      <c r="IJ58" s="1184"/>
      <c r="IK58" s="1184"/>
      <c r="IL58" s="1184"/>
      <c r="IM58" s="1184"/>
      <c r="IN58" s="1184"/>
      <c r="IO58" s="1184"/>
      <c r="IP58" s="1184"/>
      <c r="IQ58" s="1184"/>
      <c r="IR58" s="1184"/>
      <c r="IS58" s="1184"/>
      <c r="IT58" s="1184"/>
      <c r="IU58" s="1184"/>
      <c r="IV58" s="1184"/>
    </row>
    <row r="59" spans="1:256" ht="18">
      <c r="A59" s="1184"/>
      <c r="B59" s="1184"/>
      <c r="C59" s="1184"/>
      <c r="D59" s="1184"/>
      <c r="E59" s="1184"/>
      <c r="F59" s="1184"/>
      <c r="G59" s="1184"/>
      <c r="H59" s="1184"/>
      <c r="I59" s="1184"/>
      <c r="J59" s="1184"/>
      <c r="K59" s="1184"/>
      <c r="L59" s="1184"/>
      <c r="M59" s="1184"/>
      <c r="N59" s="1184"/>
      <c r="O59" s="1198"/>
      <c r="P59" s="1198"/>
      <c r="Q59" s="1184"/>
      <c r="R59" s="1184"/>
      <c r="S59" s="1184"/>
      <c r="T59" s="1184"/>
      <c r="U59" s="1184"/>
      <c r="V59" s="1184"/>
      <c r="W59" s="1184"/>
      <c r="X59" s="1184"/>
      <c r="Y59" s="1184"/>
      <c r="Z59" s="1184"/>
      <c r="AA59" s="1184"/>
      <c r="AB59" s="1184"/>
      <c r="AC59" s="1184"/>
      <c r="AD59" s="1184"/>
      <c r="AE59" s="1184"/>
      <c r="AF59" s="1184"/>
      <c r="AG59" s="1184"/>
      <c r="AH59" s="1184"/>
      <c r="AI59" s="1184"/>
      <c r="AJ59" s="1184"/>
      <c r="AK59" s="1184"/>
      <c r="AL59" s="1184"/>
      <c r="AM59" s="1184"/>
      <c r="AN59" s="1184"/>
      <c r="AO59" s="1184"/>
      <c r="AP59" s="1184"/>
      <c r="AQ59" s="1184"/>
      <c r="AR59" s="1184"/>
      <c r="AS59" s="1184"/>
      <c r="AT59" s="1184"/>
      <c r="AU59" s="1184"/>
      <c r="AV59" s="1184"/>
      <c r="AW59" s="1184"/>
      <c r="AX59" s="1184"/>
      <c r="AY59" s="1184"/>
      <c r="AZ59" s="1184"/>
      <c r="BA59" s="1184"/>
      <c r="BB59" s="1184"/>
      <c r="BC59" s="1184"/>
      <c r="BD59" s="1184"/>
      <c r="BE59" s="1184"/>
      <c r="BF59" s="1184"/>
      <c r="BG59" s="1184"/>
      <c r="BH59" s="1184"/>
      <c r="BI59" s="1184"/>
      <c r="BJ59" s="1184"/>
      <c r="BK59" s="1184"/>
      <c r="BL59" s="1184"/>
      <c r="BM59" s="1184"/>
      <c r="BN59" s="1184"/>
      <c r="BO59" s="1184"/>
      <c r="BP59" s="1184"/>
      <c r="BQ59" s="1184"/>
      <c r="BR59" s="1184"/>
      <c r="BS59" s="1184"/>
      <c r="BT59" s="1184"/>
      <c r="BU59" s="1184"/>
      <c r="BV59" s="1184"/>
      <c r="BW59" s="1184"/>
      <c r="BX59" s="1184"/>
      <c r="BY59" s="1184"/>
      <c r="BZ59" s="1184"/>
      <c r="CA59" s="1184"/>
      <c r="CB59" s="1184"/>
      <c r="CC59" s="1184"/>
      <c r="CD59" s="1184"/>
      <c r="CE59" s="1184"/>
      <c r="CF59" s="1184"/>
      <c r="CG59" s="1184"/>
      <c r="CH59" s="1184"/>
      <c r="CI59" s="1184"/>
      <c r="CJ59" s="1184"/>
      <c r="CK59" s="1184"/>
      <c r="CL59" s="1184"/>
      <c r="CM59" s="1184"/>
      <c r="CN59" s="1184"/>
      <c r="CO59" s="1184"/>
      <c r="CP59" s="1184"/>
      <c r="CQ59" s="1184"/>
      <c r="CR59" s="1184"/>
      <c r="CS59" s="1184"/>
      <c r="CT59" s="1184"/>
      <c r="CU59" s="1184"/>
      <c r="CV59" s="1184"/>
      <c r="CW59" s="1184"/>
      <c r="CX59" s="1184"/>
      <c r="CY59" s="1184"/>
      <c r="CZ59" s="1184"/>
      <c r="DA59" s="1184"/>
      <c r="DB59" s="1184"/>
      <c r="DC59" s="1184"/>
      <c r="DD59" s="1184"/>
      <c r="DE59" s="1184"/>
      <c r="DF59" s="1184"/>
      <c r="DG59" s="1184"/>
      <c r="DH59" s="1184"/>
      <c r="DI59" s="1184"/>
      <c r="DJ59" s="1184"/>
      <c r="DK59" s="1184"/>
      <c r="DL59" s="1184"/>
      <c r="DM59" s="1184"/>
      <c r="DN59" s="1184"/>
      <c r="DO59" s="1184"/>
      <c r="DP59" s="1184"/>
      <c r="DQ59" s="1184"/>
      <c r="DR59" s="1184"/>
      <c r="DS59" s="1184"/>
      <c r="DT59" s="1184"/>
      <c r="DU59" s="1184"/>
      <c r="DV59" s="1184"/>
      <c r="DW59" s="1184"/>
      <c r="DX59" s="1184"/>
      <c r="DY59" s="1184"/>
      <c r="DZ59" s="1184"/>
      <c r="EA59" s="1184"/>
      <c r="EB59" s="1184"/>
      <c r="EC59" s="1184"/>
      <c r="ED59" s="1184"/>
      <c r="EE59" s="1184"/>
      <c r="EF59" s="1184"/>
      <c r="EG59" s="1184"/>
      <c r="EH59" s="1184"/>
      <c r="EI59" s="1184"/>
      <c r="EJ59" s="1184"/>
      <c r="EK59" s="1184"/>
      <c r="EL59" s="1184"/>
      <c r="EM59" s="1184"/>
      <c r="EN59" s="1184"/>
      <c r="EO59" s="1184"/>
      <c r="EP59" s="1184"/>
      <c r="EQ59" s="1184"/>
      <c r="ER59" s="1184"/>
      <c r="ES59" s="1184"/>
      <c r="ET59" s="1184"/>
      <c r="EU59" s="1184"/>
      <c r="EV59" s="1184"/>
      <c r="EW59" s="1184"/>
      <c r="EX59" s="1184"/>
      <c r="EY59" s="1184"/>
      <c r="EZ59" s="1184"/>
      <c r="FA59" s="1184"/>
      <c r="FB59" s="1184"/>
      <c r="FC59" s="1184"/>
      <c r="FD59" s="1184"/>
      <c r="FE59" s="1184"/>
      <c r="FF59" s="1184"/>
      <c r="FG59" s="1184"/>
      <c r="FH59" s="1184"/>
      <c r="FI59" s="1184"/>
      <c r="FJ59" s="1184"/>
      <c r="FK59" s="1184"/>
      <c r="FL59" s="1184"/>
      <c r="FM59" s="1184"/>
      <c r="FN59" s="1184"/>
      <c r="FO59" s="1184"/>
      <c r="FP59" s="1184"/>
      <c r="FQ59" s="1184"/>
      <c r="FR59" s="1184"/>
      <c r="FS59" s="1184"/>
      <c r="FT59" s="1184"/>
      <c r="FU59" s="1184"/>
      <c r="FV59" s="1184"/>
      <c r="FW59" s="1184"/>
      <c r="FX59" s="1184"/>
      <c r="FY59" s="1184"/>
      <c r="FZ59" s="1184"/>
      <c r="GA59" s="1184"/>
      <c r="GB59" s="1184"/>
      <c r="GC59" s="1184"/>
      <c r="GD59" s="1184"/>
      <c r="GE59" s="1184"/>
      <c r="GF59" s="1184"/>
      <c r="GG59" s="1184"/>
      <c r="GH59" s="1184"/>
      <c r="GI59" s="1184"/>
      <c r="GJ59" s="1184"/>
      <c r="GK59" s="1184"/>
      <c r="GL59" s="1184"/>
      <c r="GM59" s="1184"/>
      <c r="GN59" s="1184"/>
      <c r="GO59" s="1184"/>
      <c r="GP59" s="1184"/>
      <c r="GQ59" s="1184"/>
      <c r="GR59" s="1184"/>
      <c r="GS59" s="1184"/>
      <c r="GT59" s="1184"/>
      <c r="GU59" s="1184"/>
      <c r="GV59" s="1184"/>
      <c r="GW59" s="1184"/>
      <c r="GX59" s="1184"/>
      <c r="GY59" s="1184"/>
      <c r="GZ59" s="1184"/>
      <c r="HA59" s="1184"/>
      <c r="HB59" s="1184"/>
      <c r="HC59" s="1184"/>
      <c r="HD59" s="1184"/>
      <c r="HE59" s="1184"/>
      <c r="HF59" s="1184"/>
      <c r="HG59" s="1184"/>
      <c r="HH59" s="1184"/>
      <c r="HI59" s="1184"/>
      <c r="HJ59" s="1184"/>
      <c r="HK59" s="1184"/>
      <c r="HL59" s="1184"/>
      <c r="HM59" s="1184"/>
      <c r="HN59" s="1184"/>
      <c r="HO59" s="1184"/>
      <c r="HP59" s="1184"/>
      <c r="HQ59" s="1184"/>
      <c r="HR59" s="1184"/>
      <c r="HS59" s="1184"/>
      <c r="HT59" s="1184"/>
      <c r="HU59" s="1184"/>
      <c r="HV59" s="1184"/>
      <c r="HW59" s="1184"/>
      <c r="HX59" s="1184"/>
      <c r="HY59" s="1184"/>
      <c r="HZ59" s="1184"/>
      <c r="IA59" s="1184"/>
      <c r="IB59" s="1184"/>
      <c r="IC59" s="1184"/>
      <c r="ID59" s="1184"/>
      <c r="IE59" s="1184"/>
      <c r="IF59" s="1184"/>
      <c r="IG59" s="1184"/>
      <c r="IH59" s="1184"/>
      <c r="II59" s="1184"/>
      <c r="IJ59" s="1184"/>
      <c r="IK59" s="1184"/>
      <c r="IL59" s="1184"/>
      <c r="IM59" s="1184"/>
      <c r="IN59" s="1184"/>
      <c r="IO59" s="1184"/>
      <c r="IP59" s="1184"/>
      <c r="IQ59" s="1184"/>
      <c r="IR59" s="1184"/>
      <c r="IS59" s="1184"/>
      <c r="IT59" s="1184"/>
      <c r="IU59" s="1184"/>
      <c r="IV59" s="1184"/>
    </row>
    <row r="60" spans="1:256" ht="18">
      <c r="A60" s="1184"/>
      <c r="B60" s="1184"/>
      <c r="C60" s="1184"/>
      <c r="D60" s="1200"/>
      <c r="E60" s="1184"/>
      <c r="F60" s="1184"/>
      <c r="G60" s="1184"/>
      <c r="H60" s="1184"/>
      <c r="I60" s="1184"/>
      <c r="J60" s="1200"/>
      <c r="K60" s="1184"/>
      <c r="L60" s="1200"/>
      <c r="M60" s="1184"/>
      <c r="N60" s="1184"/>
      <c r="O60" s="1198"/>
      <c r="P60" s="1198"/>
      <c r="Q60" s="1184"/>
      <c r="R60" s="1184"/>
      <c r="S60" s="1184"/>
      <c r="T60" s="1184"/>
      <c r="U60" s="1184"/>
      <c r="V60" s="1184"/>
      <c r="W60" s="1184"/>
      <c r="X60" s="1184"/>
      <c r="Y60" s="1184"/>
      <c r="Z60" s="1184"/>
      <c r="AA60" s="1184"/>
      <c r="AB60" s="1184"/>
      <c r="AC60" s="1184"/>
      <c r="AD60" s="1184"/>
      <c r="AE60" s="1184"/>
      <c r="AF60" s="1184"/>
      <c r="AG60" s="1184"/>
      <c r="AH60" s="1184"/>
      <c r="AI60" s="1184"/>
      <c r="AJ60" s="1184"/>
      <c r="AK60" s="1184"/>
      <c r="AL60" s="1184"/>
      <c r="AM60" s="1184"/>
      <c r="AN60" s="1184"/>
      <c r="AO60" s="1184"/>
      <c r="AP60" s="1184"/>
      <c r="AQ60" s="1184"/>
      <c r="AR60" s="1184"/>
      <c r="AS60" s="1184"/>
      <c r="AT60" s="1184"/>
      <c r="AU60" s="1184"/>
      <c r="AV60" s="1184"/>
      <c r="AW60" s="1184"/>
      <c r="AX60" s="1184"/>
      <c r="AY60" s="1184"/>
      <c r="AZ60" s="1184"/>
      <c r="BA60" s="1184"/>
      <c r="BB60" s="1184"/>
      <c r="BC60" s="1184"/>
      <c r="BD60" s="1184"/>
      <c r="BE60" s="1184"/>
      <c r="BF60" s="1184"/>
      <c r="BG60" s="1184"/>
      <c r="BH60" s="1184"/>
      <c r="BI60" s="1184"/>
      <c r="BJ60" s="1184"/>
      <c r="BK60" s="1184"/>
      <c r="BL60" s="1184"/>
      <c r="BM60" s="1184"/>
      <c r="BN60" s="1184"/>
      <c r="BO60" s="1184"/>
      <c r="BP60" s="1184"/>
      <c r="BQ60" s="1184"/>
      <c r="BR60" s="1184"/>
      <c r="BS60" s="1184"/>
      <c r="BT60" s="1184"/>
      <c r="BU60" s="1184"/>
      <c r="BV60" s="1184"/>
      <c r="BW60" s="1184"/>
      <c r="BX60" s="1184"/>
      <c r="BY60" s="1184"/>
      <c r="BZ60" s="1184"/>
      <c r="CA60" s="1184"/>
      <c r="CB60" s="1184"/>
      <c r="CC60" s="1184"/>
      <c r="CD60" s="1184"/>
      <c r="CE60" s="1184"/>
      <c r="CF60" s="1184"/>
      <c r="CG60" s="1184"/>
      <c r="CH60" s="1184"/>
      <c r="CI60" s="1184"/>
      <c r="CJ60" s="1184"/>
      <c r="CK60" s="1184"/>
      <c r="CL60" s="1184"/>
      <c r="CM60" s="1184"/>
      <c r="CN60" s="1184"/>
      <c r="CO60" s="1184"/>
      <c r="CP60" s="1184"/>
      <c r="CQ60" s="1184"/>
      <c r="CR60" s="1184"/>
      <c r="CS60" s="1184"/>
      <c r="CT60" s="1184"/>
      <c r="CU60" s="1184"/>
      <c r="CV60" s="1184"/>
      <c r="CW60" s="1184"/>
      <c r="CX60" s="1184"/>
      <c r="CY60" s="1184"/>
      <c r="CZ60" s="1184"/>
      <c r="DA60" s="1184"/>
      <c r="DB60" s="1184"/>
      <c r="DC60" s="1184"/>
      <c r="DD60" s="1184"/>
      <c r="DE60" s="1184"/>
      <c r="DF60" s="1184"/>
      <c r="DG60" s="1184"/>
      <c r="DH60" s="1184"/>
      <c r="DI60" s="1184"/>
      <c r="DJ60" s="1184"/>
      <c r="DK60" s="1184"/>
      <c r="DL60" s="1184"/>
      <c r="DM60" s="1184"/>
      <c r="DN60" s="1184"/>
      <c r="DO60" s="1184"/>
      <c r="DP60" s="1184"/>
      <c r="DQ60" s="1184"/>
      <c r="DR60" s="1184"/>
      <c r="DS60" s="1184"/>
      <c r="DT60" s="1184"/>
      <c r="DU60" s="1184"/>
      <c r="DV60" s="1184"/>
      <c r="DW60" s="1184"/>
      <c r="DX60" s="1184"/>
      <c r="DY60" s="1184"/>
      <c r="DZ60" s="1184"/>
      <c r="EA60" s="1184"/>
      <c r="EB60" s="1184"/>
      <c r="EC60" s="1184"/>
      <c r="ED60" s="1184"/>
      <c r="EE60" s="1184"/>
      <c r="EF60" s="1184"/>
      <c r="EG60" s="1184"/>
      <c r="EH60" s="1184"/>
      <c r="EI60" s="1184"/>
      <c r="EJ60" s="1184"/>
      <c r="EK60" s="1184"/>
      <c r="EL60" s="1184"/>
      <c r="EM60" s="1184"/>
      <c r="EN60" s="1184"/>
      <c r="EO60" s="1184"/>
      <c r="EP60" s="1184"/>
      <c r="EQ60" s="1184"/>
      <c r="ER60" s="1184"/>
      <c r="ES60" s="1184"/>
      <c r="ET60" s="1184"/>
      <c r="EU60" s="1184"/>
      <c r="EV60" s="1184"/>
      <c r="EW60" s="1184"/>
      <c r="EX60" s="1184"/>
      <c r="EY60" s="1184"/>
      <c r="EZ60" s="1184"/>
      <c r="FA60" s="1184"/>
      <c r="FB60" s="1184"/>
      <c r="FC60" s="1184"/>
      <c r="FD60" s="1184"/>
      <c r="FE60" s="1184"/>
      <c r="FF60" s="1184"/>
      <c r="FG60" s="1184"/>
      <c r="FH60" s="1184"/>
      <c r="FI60" s="1184"/>
      <c r="FJ60" s="1184"/>
      <c r="FK60" s="1184"/>
      <c r="FL60" s="1184"/>
      <c r="FM60" s="1184"/>
      <c r="FN60" s="1184"/>
      <c r="FO60" s="1184"/>
      <c r="FP60" s="1184"/>
      <c r="FQ60" s="1184"/>
      <c r="FR60" s="1184"/>
      <c r="FS60" s="1184"/>
      <c r="FT60" s="1184"/>
      <c r="FU60" s="1184"/>
      <c r="FV60" s="1184"/>
      <c r="FW60" s="1184"/>
      <c r="FX60" s="1184"/>
      <c r="FY60" s="1184"/>
      <c r="FZ60" s="1184"/>
      <c r="GA60" s="1184"/>
      <c r="GB60" s="1184"/>
      <c r="GC60" s="1184"/>
      <c r="GD60" s="1184"/>
      <c r="GE60" s="1184"/>
      <c r="GF60" s="1184"/>
      <c r="GG60" s="1184"/>
      <c r="GH60" s="1184"/>
      <c r="GI60" s="1184"/>
      <c r="GJ60" s="1184"/>
      <c r="GK60" s="1184"/>
      <c r="GL60" s="1184"/>
      <c r="GM60" s="1184"/>
      <c r="GN60" s="1184"/>
      <c r="GO60" s="1184"/>
      <c r="GP60" s="1184"/>
      <c r="GQ60" s="1184"/>
      <c r="GR60" s="1184"/>
      <c r="GS60" s="1184"/>
      <c r="GT60" s="1184"/>
      <c r="GU60" s="1184"/>
      <c r="GV60" s="1184"/>
      <c r="GW60" s="1184"/>
      <c r="GX60" s="1184"/>
      <c r="GY60" s="1184"/>
      <c r="GZ60" s="1184"/>
      <c r="HA60" s="1184"/>
      <c r="HB60" s="1184"/>
      <c r="HC60" s="1184"/>
      <c r="HD60" s="1184"/>
      <c r="HE60" s="1184"/>
      <c r="HF60" s="1184"/>
      <c r="HG60" s="1184"/>
      <c r="HH60" s="1184"/>
      <c r="HI60" s="1184"/>
      <c r="HJ60" s="1184"/>
      <c r="HK60" s="1184"/>
      <c r="HL60" s="1184"/>
      <c r="HM60" s="1184"/>
      <c r="HN60" s="1184"/>
      <c r="HO60" s="1184"/>
      <c r="HP60" s="1184"/>
      <c r="HQ60" s="1184"/>
      <c r="HR60" s="1184"/>
      <c r="HS60" s="1184"/>
      <c r="HT60" s="1184"/>
      <c r="HU60" s="1184"/>
      <c r="HV60" s="1184"/>
      <c r="HW60" s="1184"/>
      <c r="HX60" s="1184"/>
      <c r="HY60" s="1184"/>
      <c r="HZ60" s="1184"/>
      <c r="IA60" s="1184"/>
      <c r="IB60" s="1184"/>
      <c r="IC60" s="1184"/>
      <c r="ID60" s="1184"/>
      <c r="IE60" s="1184"/>
      <c r="IF60" s="1184"/>
      <c r="IG60" s="1184"/>
      <c r="IH60" s="1184"/>
      <c r="II60" s="1184"/>
      <c r="IJ60" s="1184"/>
      <c r="IK60" s="1184"/>
      <c r="IL60" s="1184"/>
      <c r="IM60" s="1184"/>
      <c r="IN60" s="1184"/>
      <c r="IO60" s="1184"/>
      <c r="IP60" s="1184"/>
      <c r="IQ60" s="1184"/>
      <c r="IR60" s="1184"/>
      <c r="IS60" s="1184"/>
      <c r="IT60" s="1184"/>
      <c r="IU60" s="1184"/>
      <c r="IV60" s="1184"/>
    </row>
    <row r="61" spans="1:256" ht="18">
      <c r="A61" s="1184"/>
      <c r="B61" s="1184"/>
      <c r="C61" s="1184"/>
      <c r="D61" s="1200"/>
      <c r="E61" s="1184"/>
      <c r="F61" s="1184"/>
      <c r="G61" s="1184"/>
      <c r="H61" s="1184"/>
      <c r="I61" s="1184"/>
      <c r="J61" s="1200"/>
      <c r="K61" s="1184"/>
      <c r="L61" s="1200"/>
      <c r="M61" s="1184"/>
      <c r="N61" s="1184"/>
      <c r="O61" s="1198"/>
      <c r="P61" s="1198"/>
      <c r="Q61" s="1184"/>
      <c r="R61" s="1184"/>
      <c r="S61" s="1184"/>
      <c r="T61" s="1184"/>
      <c r="U61" s="1184"/>
      <c r="V61" s="1184"/>
      <c r="W61" s="1184"/>
      <c r="X61" s="1184"/>
      <c r="Y61" s="1184"/>
      <c r="Z61" s="1184"/>
      <c r="AA61" s="1184"/>
      <c r="AB61" s="1184"/>
      <c r="AC61" s="1184"/>
      <c r="AD61" s="1184"/>
      <c r="AE61" s="1184"/>
      <c r="AF61" s="1184"/>
      <c r="AG61" s="1184"/>
      <c r="AH61" s="1184"/>
      <c r="AI61" s="1184"/>
      <c r="AJ61" s="1184"/>
      <c r="AK61" s="1184"/>
      <c r="AL61" s="1184"/>
      <c r="AM61" s="1184"/>
      <c r="AN61" s="1184"/>
      <c r="AO61" s="1184"/>
      <c r="AP61" s="1184"/>
      <c r="AQ61" s="1184"/>
      <c r="AR61" s="1184"/>
      <c r="AS61" s="1184"/>
      <c r="AT61" s="1184"/>
      <c r="AU61" s="1184"/>
      <c r="AV61" s="1184"/>
      <c r="AW61" s="1184"/>
      <c r="AX61" s="1184"/>
      <c r="AY61" s="1184"/>
      <c r="AZ61" s="1184"/>
      <c r="BA61" s="1184"/>
      <c r="BB61" s="1184"/>
      <c r="BC61" s="1184"/>
      <c r="BD61" s="1184"/>
      <c r="BE61" s="1184"/>
      <c r="BF61" s="1184"/>
      <c r="BG61" s="1184"/>
      <c r="BH61" s="1184"/>
      <c r="BI61" s="1184"/>
      <c r="BJ61" s="1184"/>
      <c r="BK61" s="1184"/>
      <c r="BL61" s="1184"/>
      <c r="BM61" s="1184"/>
      <c r="BN61" s="1184"/>
      <c r="BO61" s="1184"/>
      <c r="BP61" s="1184"/>
      <c r="BQ61" s="1184"/>
      <c r="BR61" s="1184"/>
      <c r="BS61" s="1184"/>
      <c r="BT61" s="1184"/>
      <c r="BU61" s="1184"/>
      <c r="BV61" s="1184"/>
      <c r="BW61" s="1184"/>
      <c r="BX61" s="1184"/>
      <c r="BY61" s="1184"/>
      <c r="BZ61" s="1184"/>
      <c r="CA61" s="1184"/>
      <c r="CB61" s="1184"/>
      <c r="CC61" s="1184"/>
      <c r="CD61" s="1184"/>
      <c r="CE61" s="1184"/>
      <c r="CF61" s="1184"/>
      <c r="CG61" s="1184"/>
      <c r="CH61" s="1184"/>
      <c r="CI61" s="1184"/>
      <c r="CJ61" s="1184"/>
      <c r="CK61" s="1184"/>
      <c r="CL61" s="1184"/>
      <c r="CM61" s="1184"/>
      <c r="CN61" s="1184"/>
      <c r="CO61" s="1184"/>
      <c r="CP61" s="1184"/>
      <c r="CQ61" s="1184"/>
      <c r="CR61" s="1184"/>
      <c r="CS61" s="1184"/>
      <c r="CT61" s="1184"/>
      <c r="CU61" s="1184"/>
      <c r="CV61" s="1184"/>
      <c r="CW61" s="1184"/>
      <c r="CX61" s="1184"/>
      <c r="CY61" s="1184"/>
      <c r="CZ61" s="1184"/>
      <c r="DA61" s="1184"/>
      <c r="DB61" s="1184"/>
      <c r="DC61" s="1184"/>
      <c r="DD61" s="1184"/>
      <c r="DE61" s="1184"/>
      <c r="DF61" s="1184"/>
      <c r="DG61" s="1184"/>
      <c r="DH61" s="1184"/>
      <c r="DI61" s="1184"/>
      <c r="DJ61" s="1184"/>
      <c r="DK61" s="1184"/>
      <c r="DL61" s="1184"/>
      <c r="DM61" s="1184"/>
      <c r="DN61" s="1184"/>
      <c r="DO61" s="1184"/>
      <c r="DP61" s="1184"/>
      <c r="DQ61" s="1184"/>
      <c r="DR61" s="1184"/>
      <c r="DS61" s="1184"/>
      <c r="DT61" s="1184"/>
      <c r="DU61" s="1184"/>
      <c r="DV61" s="1184"/>
      <c r="DW61" s="1184"/>
      <c r="DX61" s="1184"/>
      <c r="DY61" s="1184"/>
      <c r="DZ61" s="1184"/>
      <c r="EA61" s="1184"/>
      <c r="EB61" s="1184"/>
      <c r="EC61" s="1184"/>
      <c r="ED61" s="1184"/>
      <c r="EE61" s="1184"/>
      <c r="EF61" s="1184"/>
      <c r="EG61" s="1184"/>
      <c r="EH61" s="1184"/>
      <c r="EI61" s="1184"/>
      <c r="EJ61" s="1184"/>
      <c r="EK61" s="1184"/>
      <c r="EL61" s="1184"/>
      <c r="EM61" s="1184"/>
      <c r="EN61" s="1184"/>
      <c r="EO61" s="1184"/>
      <c r="EP61" s="1184"/>
      <c r="EQ61" s="1184"/>
      <c r="ER61" s="1184"/>
      <c r="ES61" s="1184"/>
      <c r="ET61" s="1184"/>
      <c r="EU61" s="1184"/>
      <c r="EV61" s="1184"/>
      <c r="EW61" s="1184"/>
      <c r="EX61" s="1184"/>
      <c r="EY61" s="1184"/>
      <c r="EZ61" s="1184"/>
      <c r="FA61" s="1184"/>
      <c r="FB61" s="1184"/>
      <c r="FC61" s="1184"/>
      <c r="FD61" s="1184"/>
      <c r="FE61" s="1184"/>
      <c r="FF61" s="1184"/>
      <c r="FG61" s="1184"/>
      <c r="FH61" s="1184"/>
      <c r="FI61" s="1184"/>
      <c r="FJ61" s="1184"/>
      <c r="FK61" s="1184"/>
      <c r="FL61" s="1184"/>
      <c r="FM61" s="1184"/>
      <c r="FN61" s="1184"/>
      <c r="FO61" s="1184"/>
      <c r="FP61" s="1184"/>
      <c r="FQ61" s="1184"/>
      <c r="FR61" s="1184"/>
      <c r="FS61" s="1184"/>
      <c r="FT61" s="1184"/>
      <c r="FU61" s="1184"/>
      <c r="FV61" s="1184"/>
      <c r="FW61" s="1184"/>
      <c r="FX61" s="1184"/>
      <c r="FY61" s="1184"/>
      <c r="FZ61" s="1184"/>
      <c r="GA61" s="1184"/>
      <c r="GB61" s="1184"/>
      <c r="GC61" s="1184"/>
      <c r="GD61" s="1184"/>
      <c r="GE61" s="1184"/>
      <c r="GF61" s="1184"/>
      <c r="GG61" s="1184"/>
      <c r="GH61" s="1184"/>
      <c r="GI61" s="1184"/>
      <c r="GJ61" s="1184"/>
      <c r="GK61" s="1184"/>
      <c r="GL61" s="1184"/>
      <c r="GM61" s="1184"/>
      <c r="GN61" s="1184"/>
      <c r="GO61" s="1184"/>
      <c r="GP61" s="1184"/>
      <c r="GQ61" s="1184"/>
      <c r="GR61" s="1184"/>
      <c r="GS61" s="1184"/>
      <c r="GT61" s="1184"/>
      <c r="GU61" s="1184"/>
      <c r="GV61" s="1184"/>
      <c r="GW61" s="1184"/>
      <c r="GX61" s="1184"/>
      <c r="GY61" s="1184"/>
      <c r="GZ61" s="1184"/>
      <c r="HA61" s="1184"/>
      <c r="HB61" s="1184"/>
      <c r="HC61" s="1184"/>
      <c r="HD61" s="1184"/>
      <c r="HE61" s="1184"/>
      <c r="HF61" s="1184"/>
      <c r="HG61" s="1184"/>
      <c r="HH61" s="1184"/>
      <c r="HI61" s="1184"/>
      <c r="HJ61" s="1184"/>
      <c r="HK61" s="1184"/>
      <c r="HL61" s="1184"/>
      <c r="HM61" s="1184"/>
      <c r="HN61" s="1184"/>
      <c r="HO61" s="1184"/>
      <c r="HP61" s="1184"/>
      <c r="HQ61" s="1184"/>
      <c r="HR61" s="1184"/>
      <c r="HS61" s="1184"/>
      <c r="HT61" s="1184"/>
      <c r="HU61" s="1184"/>
      <c r="HV61" s="1184"/>
      <c r="HW61" s="1184"/>
      <c r="HX61" s="1184"/>
      <c r="HY61" s="1184"/>
      <c r="HZ61" s="1184"/>
      <c r="IA61" s="1184"/>
      <c r="IB61" s="1184"/>
      <c r="IC61" s="1184"/>
      <c r="ID61" s="1184"/>
      <c r="IE61" s="1184"/>
      <c r="IF61" s="1184"/>
      <c r="IG61" s="1184"/>
      <c r="IH61" s="1184"/>
      <c r="II61" s="1184"/>
      <c r="IJ61" s="1184"/>
      <c r="IK61" s="1184"/>
      <c r="IL61" s="1184"/>
      <c r="IM61" s="1184"/>
      <c r="IN61" s="1184"/>
      <c r="IO61" s="1184"/>
      <c r="IP61" s="1184"/>
      <c r="IQ61" s="1184"/>
      <c r="IR61" s="1184"/>
      <c r="IS61" s="1184"/>
      <c r="IT61" s="1184"/>
      <c r="IU61" s="1184"/>
      <c r="IV61" s="1184"/>
    </row>
    <row r="62" spans="1:256" ht="18">
      <c r="A62" s="1201"/>
      <c r="B62" s="1184"/>
      <c r="C62" s="1184"/>
      <c r="D62" s="1202"/>
      <c r="E62" s="1190"/>
      <c r="F62" s="1202"/>
      <c r="G62" s="1190"/>
      <c r="H62" s="1202"/>
      <c r="I62" s="1190"/>
      <c r="J62" s="1202"/>
      <c r="K62" s="1190"/>
      <c r="L62" s="1202"/>
      <c r="M62" s="1184"/>
      <c r="N62" s="1184"/>
      <c r="O62" s="1198"/>
      <c r="P62" s="1198"/>
      <c r="Q62" s="1184"/>
      <c r="R62" s="1184"/>
      <c r="S62" s="1184"/>
      <c r="T62" s="1184"/>
      <c r="U62" s="1184"/>
      <c r="V62" s="1184"/>
      <c r="W62" s="1184"/>
      <c r="X62" s="1184"/>
      <c r="Y62" s="1184"/>
      <c r="Z62" s="1184"/>
      <c r="AA62" s="1184"/>
      <c r="AB62" s="1184"/>
      <c r="AC62" s="1184"/>
      <c r="AD62" s="1184"/>
      <c r="AE62" s="1184"/>
      <c r="AF62" s="1184"/>
      <c r="AG62" s="1184"/>
      <c r="AH62" s="1184"/>
      <c r="AI62" s="1184"/>
      <c r="AJ62" s="1184"/>
      <c r="AK62" s="1184"/>
      <c r="AL62" s="1184"/>
      <c r="AM62" s="1184"/>
      <c r="AN62" s="1184"/>
      <c r="AO62" s="1184"/>
      <c r="AP62" s="1184"/>
      <c r="AQ62" s="1184"/>
      <c r="AR62" s="1184"/>
      <c r="AS62" s="1184"/>
      <c r="AT62" s="1184"/>
      <c r="AU62" s="1184"/>
      <c r="AV62" s="1184"/>
      <c r="AW62" s="1184"/>
      <c r="AX62" s="1184"/>
      <c r="AY62" s="1184"/>
      <c r="AZ62" s="1184"/>
      <c r="BA62" s="1184"/>
      <c r="BB62" s="1184"/>
      <c r="BC62" s="1184"/>
      <c r="BD62" s="1184"/>
      <c r="BE62" s="1184"/>
      <c r="BF62" s="1184"/>
      <c r="BG62" s="1184"/>
      <c r="BH62" s="1184"/>
      <c r="BI62" s="1184"/>
      <c r="BJ62" s="1184"/>
      <c r="BK62" s="1184"/>
      <c r="BL62" s="1184"/>
      <c r="BM62" s="1184"/>
      <c r="BN62" s="1184"/>
      <c r="BO62" s="1184"/>
      <c r="BP62" s="1184"/>
      <c r="BQ62" s="1184"/>
      <c r="BR62" s="1184"/>
      <c r="BS62" s="1184"/>
      <c r="BT62" s="1184"/>
      <c r="BU62" s="1184"/>
      <c r="BV62" s="1184"/>
      <c r="BW62" s="1184"/>
      <c r="BX62" s="1184"/>
      <c r="BY62" s="1184"/>
      <c r="BZ62" s="1184"/>
      <c r="CA62" s="1184"/>
      <c r="CB62" s="1184"/>
      <c r="CC62" s="1184"/>
      <c r="CD62" s="1184"/>
      <c r="CE62" s="1184"/>
      <c r="CF62" s="1184"/>
      <c r="CG62" s="1184"/>
      <c r="CH62" s="1184"/>
      <c r="CI62" s="1184"/>
      <c r="CJ62" s="1184"/>
      <c r="CK62" s="1184"/>
      <c r="CL62" s="1184"/>
      <c r="CM62" s="1184"/>
      <c r="CN62" s="1184"/>
      <c r="CO62" s="1184"/>
      <c r="CP62" s="1184"/>
      <c r="CQ62" s="1184"/>
      <c r="CR62" s="1184"/>
      <c r="CS62" s="1184"/>
      <c r="CT62" s="1184"/>
      <c r="CU62" s="1184"/>
      <c r="CV62" s="1184"/>
      <c r="CW62" s="1184"/>
      <c r="CX62" s="1184"/>
      <c r="CY62" s="1184"/>
      <c r="CZ62" s="1184"/>
      <c r="DA62" s="1184"/>
      <c r="DB62" s="1184"/>
      <c r="DC62" s="1184"/>
      <c r="DD62" s="1184"/>
      <c r="DE62" s="1184"/>
      <c r="DF62" s="1184"/>
      <c r="DG62" s="1184"/>
      <c r="DH62" s="1184"/>
      <c r="DI62" s="1184"/>
      <c r="DJ62" s="1184"/>
      <c r="DK62" s="1184"/>
      <c r="DL62" s="1184"/>
      <c r="DM62" s="1184"/>
      <c r="DN62" s="1184"/>
      <c r="DO62" s="1184"/>
      <c r="DP62" s="1184"/>
      <c r="DQ62" s="1184"/>
      <c r="DR62" s="1184"/>
      <c r="DS62" s="1184"/>
      <c r="DT62" s="1184"/>
      <c r="DU62" s="1184"/>
      <c r="DV62" s="1184"/>
      <c r="DW62" s="1184"/>
      <c r="DX62" s="1184"/>
      <c r="DY62" s="1184"/>
      <c r="DZ62" s="1184"/>
      <c r="EA62" s="1184"/>
      <c r="EB62" s="1184"/>
      <c r="EC62" s="1184"/>
      <c r="ED62" s="1184"/>
      <c r="EE62" s="1184"/>
      <c r="EF62" s="1184"/>
      <c r="EG62" s="1184"/>
      <c r="EH62" s="1184"/>
      <c r="EI62" s="1184"/>
      <c r="EJ62" s="1184"/>
      <c r="EK62" s="1184"/>
      <c r="EL62" s="1184"/>
      <c r="EM62" s="1184"/>
      <c r="EN62" s="1184"/>
      <c r="EO62" s="1184"/>
      <c r="EP62" s="1184"/>
      <c r="EQ62" s="1184"/>
      <c r="ER62" s="1184"/>
      <c r="ES62" s="1184"/>
      <c r="ET62" s="1184"/>
      <c r="EU62" s="1184"/>
      <c r="EV62" s="1184"/>
      <c r="EW62" s="1184"/>
      <c r="EX62" s="1184"/>
      <c r="EY62" s="1184"/>
      <c r="EZ62" s="1184"/>
      <c r="FA62" s="1184"/>
      <c r="FB62" s="1184"/>
      <c r="FC62" s="1184"/>
      <c r="FD62" s="1184"/>
      <c r="FE62" s="1184"/>
      <c r="FF62" s="1184"/>
      <c r="FG62" s="1184"/>
      <c r="FH62" s="1184"/>
      <c r="FI62" s="1184"/>
      <c r="FJ62" s="1184"/>
      <c r="FK62" s="1184"/>
      <c r="FL62" s="1184"/>
      <c r="FM62" s="1184"/>
      <c r="FN62" s="1184"/>
      <c r="FO62" s="1184"/>
      <c r="FP62" s="1184"/>
      <c r="FQ62" s="1184"/>
      <c r="FR62" s="1184"/>
      <c r="FS62" s="1184"/>
      <c r="FT62" s="1184"/>
      <c r="FU62" s="1184"/>
      <c r="FV62" s="1184"/>
      <c r="FW62" s="1184"/>
      <c r="FX62" s="1184"/>
      <c r="FY62" s="1184"/>
      <c r="FZ62" s="1184"/>
      <c r="GA62" s="1184"/>
      <c r="GB62" s="1184"/>
      <c r="GC62" s="1184"/>
      <c r="GD62" s="1184"/>
      <c r="GE62" s="1184"/>
      <c r="GF62" s="1184"/>
      <c r="GG62" s="1184"/>
      <c r="GH62" s="1184"/>
      <c r="GI62" s="1184"/>
      <c r="GJ62" s="1184"/>
      <c r="GK62" s="1184"/>
      <c r="GL62" s="1184"/>
      <c r="GM62" s="1184"/>
      <c r="GN62" s="1184"/>
      <c r="GO62" s="1184"/>
      <c r="GP62" s="1184"/>
      <c r="GQ62" s="1184"/>
      <c r="GR62" s="1184"/>
      <c r="GS62" s="1184"/>
      <c r="GT62" s="1184"/>
      <c r="GU62" s="1184"/>
      <c r="GV62" s="1184"/>
      <c r="GW62" s="1184"/>
      <c r="GX62" s="1184"/>
      <c r="GY62" s="1184"/>
      <c r="GZ62" s="1184"/>
      <c r="HA62" s="1184"/>
      <c r="HB62" s="1184"/>
      <c r="HC62" s="1184"/>
      <c r="HD62" s="1184"/>
      <c r="HE62" s="1184"/>
      <c r="HF62" s="1184"/>
      <c r="HG62" s="1184"/>
      <c r="HH62" s="1184"/>
      <c r="HI62" s="1184"/>
      <c r="HJ62" s="1184"/>
      <c r="HK62" s="1184"/>
      <c r="HL62" s="1184"/>
      <c r="HM62" s="1184"/>
      <c r="HN62" s="1184"/>
      <c r="HO62" s="1184"/>
      <c r="HP62" s="1184"/>
      <c r="HQ62" s="1184"/>
      <c r="HR62" s="1184"/>
      <c r="HS62" s="1184"/>
      <c r="HT62" s="1184"/>
      <c r="HU62" s="1184"/>
      <c r="HV62" s="1184"/>
      <c r="HW62" s="1184"/>
      <c r="HX62" s="1184"/>
      <c r="HY62" s="1184"/>
      <c r="HZ62" s="1184"/>
      <c r="IA62" s="1184"/>
      <c r="IB62" s="1184"/>
      <c r="IC62" s="1184"/>
      <c r="ID62" s="1184"/>
      <c r="IE62" s="1184"/>
      <c r="IF62" s="1184"/>
      <c r="IG62" s="1184"/>
      <c r="IH62" s="1184"/>
      <c r="II62" s="1184"/>
      <c r="IJ62" s="1184"/>
      <c r="IK62" s="1184"/>
      <c r="IL62" s="1184"/>
      <c r="IM62" s="1184"/>
      <c r="IN62" s="1184"/>
      <c r="IO62" s="1184"/>
      <c r="IP62" s="1184"/>
      <c r="IQ62" s="1184"/>
      <c r="IR62" s="1184"/>
      <c r="IS62" s="1184"/>
      <c r="IT62" s="1184"/>
      <c r="IU62" s="1184"/>
      <c r="IV62" s="1184"/>
    </row>
    <row r="63" spans="1:256" ht="18">
      <c r="A63" s="1184"/>
      <c r="B63" s="1184"/>
      <c r="C63" s="1184"/>
      <c r="D63" s="1190"/>
      <c r="E63" s="1184"/>
      <c r="F63" s="1190"/>
      <c r="G63" s="1184"/>
      <c r="H63" s="1190"/>
      <c r="I63" s="1184"/>
      <c r="J63" s="1190"/>
      <c r="K63" s="1184"/>
      <c r="L63" s="1190"/>
      <c r="M63" s="1184"/>
      <c r="N63" s="1184"/>
      <c r="O63" s="1198"/>
      <c r="P63" s="1198"/>
      <c r="Q63" s="1184"/>
      <c r="R63" s="1184"/>
      <c r="S63" s="1184"/>
      <c r="T63" s="1184"/>
      <c r="U63" s="1184"/>
      <c r="V63" s="1184"/>
      <c r="W63" s="1184"/>
      <c r="X63" s="1184"/>
      <c r="Y63" s="1184"/>
      <c r="Z63" s="1184"/>
      <c r="AA63" s="1184"/>
      <c r="AB63" s="1184"/>
      <c r="AC63" s="1184"/>
      <c r="AD63" s="1184"/>
      <c r="AE63" s="1184"/>
      <c r="AF63" s="1184"/>
      <c r="AG63" s="1184"/>
      <c r="AH63" s="1184"/>
      <c r="AI63" s="1184"/>
      <c r="AJ63" s="1184"/>
      <c r="AK63" s="1184"/>
      <c r="AL63" s="1184"/>
      <c r="AM63" s="1184"/>
      <c r="AN63" s="1184"/>
      <c r="AO63" s="1184"/>
      <c r="AP63" s="1184"/>
      <c r="AQ63" s="1184"/>
      <c r="AR63" s="1184"/>
      <c r="AS63" s="1184"/>
      <c r="AT63" s="1184"/>
      <c r="AU63" s="1184"/>
      <c r="AV63" s="1184"/>
      <c r="AW63" s="1184"/>
      <c r="AX63" s="1184"/>
      <c r="AY63" s="1184"/>
      <c r="AZ63" s="1184"/>
      <c r="BA63" s="1184"/>
      <c r="BB63" s="1184"/>
      <c r="BC63" s="1184"/>
      <c r="BD63" s="1184"/>
      <c r="BE63" s="1184"/>
      <c r="BF63" s="1184"/>
      <c r="BG63" s="1184"/>
      <c r="BH63" s="1184"/>
      <c r="BI63" s="1184"/>
      <c r="BJ63" s="1184"/>
      <c r="BK63" s="1184"/>
      <c r="BL63" s="1184"/>
      <c r="BM63" s="1184"/>
      <c r="BN63" s="1184"/>
      <c r="BO63" s="1184"/>
      <c r="BP63" s="1184"/>
      <c r="BQ63" s="1184"/>
      <c r="BR63" s="1184"/>
      <c r="BS63" s="1184"/>
      <c r="BT63" s="1184"/>
      <c r="BU63" s="1184"/>
      <c r="BV63" s="1184"/>
      <c r="BW63" s="1184"/>
      <c r="BX63" s="1184"/>
      <c r="BY63" s="1184"/>
      <c r="BZ63" s="1184"/>
      <c r="CA63" s="1184"/>
      <c r="CB63" s="1184"/>
      <c r="CC63" s="1184"/>
      <c r="CD63" s="1184"/>
      <c r="CE63" s="1184"/>
      <c r="CF63" s="1184"/>
      <c r="CG63" s="1184"/>
      <c r="CH63" s="1184"/>
      <c r="CI63" s="1184"/>
      <c r="CJ63" s="1184"/>
      <c r="CK63" s="1184"/>
      <c r="CL63" s="1184"/>
      <c r="CM63" s="1184"/>
      <c r="CN63" s="1184"/>
      <c r="CO63" s="1184"/>
      <c r="CP63" s="1184"/>
      <c r="CQ63" s="1184"/>
      <c r="CR63" s="1184"/>
      <c r="CS63" s="1184"/>
      <c r="CT63" s="1184"/>
      <c r="CU63" s="1184"/>
      <c r="CV63" s="1184"/>
      <c r="CW63" s="1184"/>
      <c r="CX63" s="1184"/>
      <c r="CY63" s="1184"/>
      <c r="CZ63" s="1184"/>
      <c r="DA63" s="1184"/>
      <c r="DB63" s="1184"/>
      <c r="DC63" s="1184"/>
      <c r="DD63" s="1184"/>
      <c r="DE63" s="1184"/>
      <c r="DF63" s="1184"/>
      <c r="DG63" s="1184"/>
      <c r="DH63" s="1184"/>
      <c r="DI63" s="1184"/>
      <c r="DJ63" s="1184"/>
      <c r="DK63" s="1184"/>
      <c r="DL63" s="1184"/>
      <c r="DM63" s="1184"/>
      <c r="DN63" s="1184"/>
      <c r="DO63" s="1184"/>
      <c r="DP63" s="1184"/>
      <c r="DQ63" s="1184"/>
      <c r="DR63" s="1184"/>
      <c r="DS63" s="1184"/>
      <c r="DT63" s="1184"/>
      <c r="DU63" s="1184"/>
      <c r="DV63" s="1184"/>
      <c r="DW63" s="1184"/>
      <c r="DX63" s="1184"/>
      <c r="DY63" s="1184"/>
      <c r="DZ63" s="1184"/>
      <c r="EA63" s="1184"/>
      <c r="EB63" s="1184"/>
      <c r="EC63" s="1184"/>
      <c r="ED63" s="1184"/>
      <c r="EE63" s="1184"/>
      <c r="EF63" s="1184"/>
      <c r="EG63" s="1184"/>
      <c r="EH63" s="1184"/>
      <c r="EI63" s="1184"/>
      <c r="EJ63" s="1184"/>
      <c r="EK63" s="1184"/>
      <c r="EL63" s="1184"/>
      <c r="EM63" s="1184"/>
      <c r="EN63" s="1184"/>
      <c r="EO63" s="1184"/>
      <c r="EP63" s="1184"/>
      <c r="EQ63" s="1184"/>
      <c r="ER63" s="1184"/>
      <c r="ES63" s="1184"/>
      <c r="ET63" s="1184"/>
      <c r="EU63" s="1184"/>
      <c r="EV63" s="1184"/>
      <c r="EW63" s="1184"/>
      <c r="EX63" s="1184"/>
      <c r="EY63" s="1184"/>
      <c r="EZ63" s="1184"/>
      <c r="FA63" s="1184"/>
      <c r="FB63" s="1184"/>
      <c r="FC63" s="1184"/>
      <c r="FD63" s="1184"/>
      <c r="FE63" s="1184"/>
      <c r="FF63" s="1184"/>
      <c r="FG63" s="1184"/>
      <c r="FH63" s="1184"/>
      <c r="FI63" s="1184"/>
      <c r="FJ63" s="1184"/>
      <c r="FK63" s="1184"/>
      <c r="FL63" s="1184"/>
      <c r="FM63" s="1184"/>
      <c r="FN63" s="1184"/>
      <c r="FO63" s="1184"/>
      <c r="FP63" s="1184"/>
      <c r="FQ63" s="1184"/>
      <c r="FR63" s="1184"/>
      <c r="FS63" s="1184"/>
      <c r="FT63" s="1184"/>
      <c r="FU63" s="1184"/>
      <c r="FV63" s="1184"/>
      <c r="FW63" s="1184"/>
      <c r="FX63" s="1184"/>
      <c r="FY63" s="1184"/>
      <c r="FZ63" s="1184"/>
      <c r="GA63" s="1184"/>
      <c r="GB63" s="1184"/>
      <c r="GC63" s="1184"/>
      <c r="GD63" s="1184"/>
      <c r="GE63" s="1184"/>
      <c r="GF63" s="1184"/>
      <c r="GG63" s="1184"/>
      <c r="GH63" s="1184"/>
      <c r="GI63" s="1184"/>
      <c r="GJ63" s="1184"/>
      <c r="GK63" s="1184"/>
      <c r="GL63" s="1184"/>
      <c r="GM63" s="1184"/>
      <c r="GN63" s="1184"/>
      <c r="GO63" s="1184"/>
      <c r="GP63" s="1184"/>
      <c r="GQ63" s="1184"/>
      <c r="GR63" s="1184"/>
      <c r="GS63" s="1184"/>
      <c r="GT63" s="1184"/>
      <c r="GU63" s="1184"/>
      <c r="GV63" s="1184"/>
      <c r="GW63" s="1184"/>
      <c r="GX63" s="1184"/>
      <c r="GY63" s="1184"/>
      <c r="GZ63" s="1184"/>
      <c r="HA63" s="1184"/>
      <c r="HB63" s="1184"/>
      <c r="HC63" s="1184"/>
      <c r="HD63" s="1184"/>
      <c r="HE63" s="1184"/>
      <c r="HF63" s="1184"/>
      <c r="HG63" s="1184"/>
      <c r="HH63" s="1184"/>
      <c r="HI63" s="1184"/>
      <c r="HJ63" s="1184"/>
      <c r="HK63" s="1184"/>
      <c r="HL63" s="1184"/>
      <c r="HM63" s="1184"/>
      <c r="HN63" s="1184"/>
      <c r="HO63" s="1184"/>
      <c r="HP63" s="1184"/>
      <c r="HQ63" s="1184"/>
      <c r="HR63" s="1184"/>
      <c r="HS63" s="1184"/>
      <c r="HT63" s="1184"/>
      <c r="HU63" s="1184"/>
      <c r="HV63" s="1184"/>
      <c r="HW63" s="1184"/>
      <c r="HX63" s="1184"/>
      <c r="HY63" s="1184"/>
      <c r="HZ63" s="1184"/>
      <c r="IA63" s="1184"/>
      <c r="IB63" s="1184"/>
      <c r="IC63" s="1184"/>
      <c r="ID63" s="1184"/>
      <c r="IE63" s="1184"/>
      <c r="IF63" s="1184"/>
      <c r="IG63" s="1184"/>
      <c r="IH63" s="1184"/>
      <c r="II63" s="1184"/>
      <c r="IJ63" s="1184"/>
      <c r="IK63" s="1184"/>
      <c r="IL63" s="1184"/>
      <c r="IM63" s="1184"/>
      <c r="IN63" s="1184"/>
      <c r="IO63" s="1184"/>
      <c r="IP63" s="1184"/>
      <c r="IQ63" s="1184"/>
      <c r="IR63" s="1184"/>
      <c r="IS63" s="1184"/>
      <c r="IT63" s="1184"/>
      <c r="IU63" s="1184"/>
      <c r="IV63" s="1184"/>
    </row>
    <row r="64" spans="1:256" ht="18">
      <c r="A64" s="1187"/>
      <c r="B64" s="1184"/>
      <c r="C64" s="1184"/>
      <c r="D64" s="1184"/>
      <c r="E64" s="1184"/>
      <c r="F64" s="1184"/>
      <c r="G64" s="1184"/>
      <c r="H64" s="1184"/>
      <c r="I64" s="1184"/>
      <c r="J64" s="1184"/>
      <c r="K64" s="1184"/>
      <c r="L64" s="1184"/>
      <c r="M64" s="1184"/>
      <c r="N64" s="1184"/>
      <c r="O64" s="1198"/>
      <c r="P64" s="1198"/>
      <c r="Q64" s="1184"/>
      <c r="R64" s="1184"/>
      <c r="S64" s="1184"/>
      <c r="T64" s="1184"/>
      <c r="U64" s="1184"/>
      <c r="V64" s="1184"/>
      <c r="W64" s="1184"/>
      <c r="X64" s="1184"/>
      <c r="Y64" s="1184"/>
      <c r="Z64" s="1184"/>
      <c r="AA64" s="1184"/>
      <c r="AB64" s="1184"/>
      <c r="AC64" s="1184"/>
      <c r="AD64" s="1184"/>
      <c r="AE64" s="1184"/>
      <c r="AF64" s="1184"/>
      <c r="AG64" s="1184"/>
      <c r="AH64" s="1184"/>
      <c r="AI64" s="1184"/>
      <c r="AJ64" s="1184"/>
      <c r="AK64" s="1184"/>
      <c r="AL64" s="1184"/>
      <c r="AM64" s="1184"/>
      <c r="AN64" s="1184"/>
      <c r="AO64" s="1184"/>
      <c r="AP64" s="1184"/>
      <c r="AQ64" s="1184"/>
      <c r="AR64" s="1184"/>
      <c r="AS64" s="1184"/>
      <c r="AT64" s="1184"/>
      <c r="AU64" s="1184"/>
      <c r="AV64" s="1184"/>
      <c r="AW64" s="1184"/>
      <c r="AX64" s="1184"/>
      <c r="AY64" s="1184"/>
      <c r="AZ64" s="1184"/>
      <c r="BA64" s="1184"/>
      <c r="BB64" s="1184"/>
      <c r="BC64" s="1184"/>
      <c r="BD64" s="1184"/>
      <c r="BE64" s="1184"/>
      <c r="BF64" s="1184"/>
      <c r="BG64" s="1184"/>
      <c r="BH64" s="1184"/>
      <c r="BI64" s="1184"/>
      <c r="BJ64" s="1184"/>
      <c r="BK64" s="1184"/>
      <c r="BL64" s="1184"/>
      <c r="BM64" s="1184"/>
      <c r="BN64" s="1184"/>
      <c r="BO64" s="1184"/>
      <c r="BP64" s="1184"/>
      <c r="BQ64" s="1184"/>
      <c r="BR64" s="1184"/>
      <c r="BS64" s="1184"/>
      <c r="BT64" s="1184"/>
      <c r="BU64" s="1184"/>
      <c r="BV64" s="1184"/>
      <c r="BW64" s="1184"/>
      <c r="BX64" s="1184"/>
      <c r="BY64" s="1184"/>
      <c r="BZ64" s="1184"/>
      <c r="CA64" s="1184"/>
      <c r="CB64" s="1184"/>
      <c r="CC64" s="1184"/>
      <c r="CD64" s="1184"/>
      <c r="CE64" s="1184"/>
      <c r="CF64" s="1184"/>
      <c r="CG64" s="1184"/>
      <c r="CH64" s="1184"/>
      <c r="CI64" s="1184"/>
      <c r="CJ64" s="1184"/>
      <c r="CK64" s="1184"/>
      <c r="CL64" s="1184"/>
      <c r="CM64" s="1184"/>
      <c r="CN64" s="1184"/>
      <c r="CO64" s="1184"/>
      <c r="CP64" s="1184"/>
      <c r="CQ64" s="1184"/>
      <c r="CR64" s="1184"/>
      <c r="CS64" s="1184"/>
      <c r="CT64" s="1184"/>
      <c r="CU64" s="1184"/>
      <c r="CV64" s="1184"/>
      <c r="CW64" s="1184"/>
      <c r="CX64" s="1184"/>
      <c r="CY64" s="1184"/>
      <c r="CZ64" s="1184"/>
      <c r="DA64" s="1184"/>
      <c r="DB64" s="1184"/>
      <c r="DC64" s="1184"/>
      <c r="DD64" s="1184"/>
      <c r="DE64" s="1184"/>
      <c r="DF64" s="1184"/>
      <c r="DG64" s="1184"/>
      <c r="DH64" s="1184"/>
      <c r="DI64" s="1184"/>
      <c r="DJ64" s="1184"/>
      <c r="DK64" s="1184"/>
      <c r="DL64" s="1184"/>
      <c r="DM64" s="1184"/>
      <c r="DN64" s="1184"/>
      <c r="DO64" s="1184"/>
      <c r="DP64" s="1184"/>
      <c r="DQ64" s="1184"/>
      <c r="DR64" s="1184"/>
      <c r="DS64" s="1184"/>
      <c r="DT64" s="1184"/>
      <c r="DU64" s="1184"/>
      <c r="DV64" s="1184"/>
      <c r="DW64" s="1184"/>
      <c r="DX64" s="1184"/>
      <c r="DY64" s="1184"/>
      <c r="DZ64" s="1184"/>
      <c r="EA64" s="1184"/>
      <c r="EB64" s="1184"/>
      <c r="EC64" s="1184"/>
      <c r="ED64" s="1184"/>
      <c r="EE64" s="1184"/>
      <c r="EF64" s="1184"/>
      <c r="EG64" s="1184"/>
      <c r="EH64" s="1184"/>
      <c r="EI64" s="1184"/>
      <c r="EJ64" s="1184"/>
      <c r="EK64" s="1184"/>
      <c r="EL64" s="1184"/>
      <c r="EM64" s="1184"/>
      <c r="EN64" s="1184"/>
      <c r="EO64" s="1184"/>
      <c r="EP64" s="1184"/>
      <c r="EQ64" s="1184"/>
      <c r="ER64" s="1184"/>
      <c r="ES64" s="1184"/>
      <c r="ET64" s="1184"/>
      <c r="EU64" s="1184"/>
      <c r="EV64" s="1184"/>
      <c r="EW64" s="1184"/>
      <c r="EX64" s="1184"/>
      <c r="EY64" s="1184"/>
      <c r="EZ64" s="1184"/>
      <c r="FA64" s="1184"/>
      <c r="FB64" s="1184"/>
      <c r="FC64" s="1184"/>
      <c r="FD64" s="1184"/>
      <c r="FE64" s="1184"/>
      <c r="FF64" s="1184"/>
      <c r="FG64" s="1184"/>
      <c r="FH64" s="1184"/>
      <c r="FI64" s="1184"/>
      <c r="FJ64" s="1184"/>
      <c r="FK64" s="1184"/>
      <c r="FL64" s="1184"/>
      <c r="FM64" s="1184"/>
      <c r="FN64" s="1184"/>
      <c r="FO64" s="1184"/>
      <c r="FP64" s="1184"/>
      <c r="FQ64" s="1184"/>
      <c r="FR64" s="1184"/>
      <c r="FS64" s="1184"/>
      <c r="FT64" s="1184"/>
      <c r="FU64" s="1184"/>
      <c r="FV64" s="1184"/>
      <c r="FW64" s="1184"/>
      <c r="FX64" s="1184"/>
      <c r="FY64" s="1184"/>
      <c r="FZ64" s="1184"/>
      <c r="GA64" s="1184"/>
      <c r="GB64" s="1184"/>
      <c r="GC64" s="1184"/>
      <c r="GD64" s="1184"/>
      <c r="GE64" s="1184"/>
      <c r="GF64" s="1184"/>
      <c r="GG64" s="1184"/>
      <c r="GH64" s="1184"/>
      <c r="GI64" s="1184"/>
      <c r="GJ64" s="1184"/>
      <c r="GK64" s="1184"/>
      <c r="GL64" s="1184"/>
      <c r="GM64" s="1184"/>
      <c r="GN64" s="1184"/>
      <c r="GO64" s="1184"/>
      <c r="GP64" s="1184"/>
      <c r="GQ64" s="1184"/>
      <c r="GR64" s="1184"/>
      <c r="GS64" s="1184"/>
      <c r="GT64" s="1184"/>
      <c r="GU64" s="1184"/>
      <c r="GV64" s="1184"/>
      <c r="GW64" s="1184"/>
      <c r="GX64" s="1184"/>
      <c r="GY64" s="1184"/>
      <c r="GZ64" s="1184"/>
      <c r="HA64" s="1184"/>
      <c r="HB64" s="1184"/>
      <c r="HC64" s="1184"/>
      <c r="HD64" s="1184"/>
      <c r="HE64" s="1184"/>
      <c r="HF64" s="1184"/>
      <c r="HG64" s="1184"/>
      <c r="HH64" s="1184"/>
      <c r="HI64" s="1184"/>
      <c r="HJ64" s="1184"/>
      <c r="HK64" s="1184"/>
      <c r="HL64" s="1184"/>
      <c r="HM64" s="1184"/>
      <c r="HN64" s="1184"/>
      <c r="HO64" s="1184"/>
      <c r="HP64" s="1184"/>
      <c r="HQ64" s="1184"/>
      <c r="HR64" s="1184"/>
      <c r="HS64" s="1184"/>
      <c r="HT64" s="1184"/>
      <c r="HU64" s="1184"/>
      <c r="HV64" s="1184"/>
      <c r="HW64" s="1184"/>
      <c r="HX64" s="1184"/>
      <c r="HY64" s="1184"/>
      <c r="HZ64" s="1184"/>
      <c r="IA64" s="1184"/>
      <c r="IB64" s="1184"/>
      <c r="IC64" s="1184"/>
      <c r="ID64" s="1184"/>
      <c r="IE64" s="1184"/>
      <c r="IF64" s="1184"/>
      <c r="IG64" s="1184"/>
      <c r="IH64" s="1184"/>
      <c r="II64" s="1184"/>
      <c r="IJ64" s="1184"/>
      <c r="IK64" s="1184"/>
      <c r="IL64" s="1184"/>
      <c r="IM64" s="1184"/>
      <c r="IN64" s="1184"/>
      <c r="IO64" s="1184"/>
      <c r="IP64" s="1184"/>
      <c r="IQ64" s="1184"/>
      <c r="IR64" s="1184"/>
      <c r="IS64" s="1184"/>
      <c r="IT64" s="1184"/>
      <c r="IU64" s="1184"/>
      <c r="IV64" s="1184"/>
    </row>
    <row r="65" spans="1:256" ht="18">
      <c r="A65" s="1184"/>
      <c r="B65" s="1184"/>
      <c r="C65" s="1184"/>
      <c r="D65" s="1184"/>
      <c r="E65" s="1184"/>
      <c r="F65" s="1184"/>
      <c r="G65" s="1184"/>
      <c r="H65" s="1184"/>
      <c r="I65" s="1184"/>
      <c r="J65" s="1184"/>
      <c r="K65" s="1184"/>
      <c r="L65" s="1184"/>
      <c r="M65" s="1184"/>
      <c r="N65" s="1184"/>
      <c r="O65" s="1198"/>
      <c r="P65" s="1198"/>
      <c r="Q65" s="1184"/>
      <c r="R65" s="1184"/>
      <c r="S65" s="1184"/>
      <c r="T65" s="1184"/>
      <c r="U65" s="1184"/>
      <c r="V65" s="1184"/>
      <c r="W65" s="1184"/>
      <c r="X65" s="1184"/>
      <c r="Y65" s="1184"/>
      <c r="Z65" s="1184"/>
      <c r="AA65" s="1184"/>
      <c r="AB65" s="1184"/>
      <c r="AC65" s="1184"/>
      <c r="AD65" s="1184"/>
      <c r="AE65" s="1184"/>
      <c r="AF65" s="1184"/>
      <c r="AG65" s="1184"/>
      <c r="AH65" s="1184"/>
      <c r="AI65" s="1184"/>
      <c r="AJ65" s="1184"/>
      <c r="AK65" s="1184"/>
      <c r="AL65" s="1184"/>
      <c r="AM65" s="1184"/>
      <c r="AN65" s="1184"/>
      <c r="AO65" s="1184"/>
      <c r="AP65" s="1184"/>
      <c r="AQ65" s="1184"/>
      <c r="AR65" s="1184"/>
      <c r="AS65" s="1184"/>
      <c r="AT65" s="1184"/>
      <c r="AU65" s="1184"/>
      <c r="AV65" s="1184"/>
      <c r="AW65" s="1184"/>
      <c r="AX65" s="1184"/>
      <c r="AY65" s="1184"/>
      <c r="AZ65" s="1184"/>
      <c r="BA65" s="1184"/>
      <c r="BB65" s="1184"/>
      <c r="BC65" s="1184"/>
      <c r="BD65" s="1184"/>
      <c r="BE65" s="1184"/>
      <c r="BF65" s="1184"/>
      <c r="BG65" s="1184"/>
      <c r="BH65" s="1184"/>
      <c r="BI65" s="1184"/>
      <c r="BJ65" s="1184"/>
      <c r="BK65" s="1184"/>
      <c r="BL65" s="1184"/>
      <c r="BM65" s="1184"/>
      <c r="BN65" s="1184"/>
      <c r="BO65" s="1184"/>
      <c r="BP65" s="1184"/>
      <c r="BQ65" s="1184"/>
      <c r="BR65" s="1184"/>
      <c r="BS65" s="1184"/>
      <c r="BT65" s="1184"/>
      <c r="BU65" s="1184"/>
      <c r="BV65" s="1184"/>
      <c r="BW65" s="1184"/>
      <c r="BX65" s="1184"/>
      <c r="BY65" s="1184"/>
      <c r="BZ65" s="1184"/>
      <c r="CA65" s="1184"/>
      <c r="CB65" s="1184"/>
      <c r="CC65" s="1184"/>
      <c r="CD65" s="1184"/>
      <c r="CE65" s="1184"/>
      <c r="CF65" s="1184"/>
      <c r="CG65" s="1184"/>
      <c r="CH65" s="1184"/>
      <c r="CI65" s="1184"/>
      <c r="CJ65" s="1184"/>
      <c r="CK65" s="1184"/>
      <c r="CL65" s="1184"/>
      <c r="CM65" s="1184"/>
      <c r="CN65" s="1184"/>
      <c r="CO65" s="1184"/>
      <c r="CP65" s="1184"/>
      <c r="CQ65" s="1184"/>
      <c r="CR65" s="1184"/>
      <c r="CS65" s="1184"/>
      <c r="CT65" s="1184"/>
      <c r="CU65" s="1184"/>
      <c r="CV65" s="1184"/>
      <c r="CW65" s="1184"/>
      <c r="CX65" s="1184"/>
      <c r="CY65" s="1184"/>
      <c r="CZ65" s="1184"/>
      <c r="DA65" s="1184"/>
      <c r="DB65" s="1184"/>
      <c r="DC65" s="1184"/>
      <c r="DD65" s="1184"/>
      <c r="DE65" s="1184"/>
      <c r="DF65" s="1184"/>
      <c r="DG65" s="1184"/>
      <c r="DH65" s="1184"/>
      <c r="DI65" s="1184"/>
      <c r="DJ65" s="1184"/>
      <c r="DK65" s="1184"/>
      <c r="DL65" s="1184"/>
      <c r="DM65" s="1184"/>
      <c r="DN65" s="1184"/>
      <c r="DO65" s="1184"/>
      <c r="DP65" s="1184"/>
      <c r="DQ65" s="1184"/>
      <c r="DR65" s="1184"/>
      <c r="DS65" s="1184"/>
      <c r="DT65" s="1184"/>
      <c r="DU65" s="1184"/>
      <c r="DV65" s="1184"/>
      <c r="DW65" s="1184"/>
      <c r="DX65" s="1184"/>
      <c r="DY65" s="1184"/>
      <c r="DZ65" s="1184"/>
      <c r="EA65" s="1184"/>
      <c r="EB65" s="1184"/>
      <c r="EC65" s="1184"/>
      <c r="ED65" s="1184"/>
      <c r="EE65" s="1184"/>
      <c r="EF65" s="1184"/>
      <c r="EG65" s="1184"/>
      <c r="EH65" s="1184"/>
      <c r="EI65" s="1184"/>
      <c r="EJ65" s="1184"/>
      <c r="EK65" s="1184"/>
      <c r="EL65" s="1184"/>
      <c r="EM65" s="1184"/>
      <c r="EN65" s="1184"/>
      <c r="EO65" s="1184"/>
      <c r="EP65" s="1184"/>
      <c r="EQ65" s="1184"/>
      <c r="ER65" s="1184"/>
      <c r="ES65" s="1184"/>
      <c r="ET65" s="1184"/>
      <c r="EU65" s="1184"/>
      <c r="EV65" s="1184"/>
      <c r="EW65" s="1184"/>
      <c r="EX65" s="1184"/>
      <c r="EY65" s="1184"/>
      <c r="EZ65" s="1184"/>
      <c r="FA65" s="1184"/>
      <c r="FB65" s="1184"/>
      <c r="FC65" s="1184"/>
      <c r="FD65" s="1184"/>
      <c r="FE65" s="1184"/>
      <c r="FF65" s="1184"/>
      <c r="FG65" s="1184"/>
      <c r="FH65" s="1184"/>
      <c r="FI65" s="1184"/>
      <c r="FJ65" s="1184"/>
      <c r="FK65" s="1184"/>
      <c r="FL65" s="1184"/>
      <c r="FM65" s="1184"/>
      <c r="FN65" s="1184"/>
      <c r="FO65" s="1184"/>
      <c r="FP65" s="1184"/>
      <c r="FQ65" s="1184"/>
      <c r="FR65" s="1184"/>
      <c r="FS65" s="1184"/>
      <c r="FT65" s="1184"/>
      <c r="FU65" s="1184"/>
      <c r="FV65" s="1184"/>
      <c r="FW65" s="1184"/>
      <c r="FX65" s="1184"/>
      <c r="FY65" s="1184"/>
      <c r="FZ65" s="1184"/>
      <c r="GA65" s="1184"/>
      <c r="GB65" s="1184"/>
      <c r="GC65" s="1184"/>
      <c r="GD65" s="1184"/>
      <c r="GE65" s="1184"/>
      <c r="GF65" s="1184"/>
      <c r="GG65" s="1184"/>
      <c r="GH65" s="1184"/>
      <c r="GI65" s="1184"/>
      <c r="GJ65" s="1184"/>
      <c r="GK65" s="1184"/>
      <c r="GL65" s="1184"/>
      <c r="GM65" s="1184"/>
      <c r="GN65" s="1184"/>
      <c r="GO65" s="1184"/>
      <c r="GP65" s="1184"/>
      <c r="GQ65" s="1184"/>
      <c r="GR65" s="1184"/>
      <c r="GS65" s="1184"/>
      <c r="GT65" s="1184"/>
      <c r="GU65" s="1184"/>
      <c r="GV65" s="1184"/>
      <c r="GW65" s="1184"/>
      <c r="GX65" s="1184"/>
      <c r="GY65" s="1184"/>
      <c r="GZ65" s="1184"/>
      <c r="HA65" s="1184"/>
      <c r="HB65" s="1184"/>
      <c r="HC65" s="1184"/>
      <c r="HD65" s="1184"/>
      <c r="HE65" s="1184"/>
      <c r="HF65" s="1184"/>
      <c r="HG65" s="1184"/>
      <c r="HH65" s="1184"/>
      <c r="HI65" s="1184"/>
      <c r="HJ65" s="1184"/>
      <c r="HK65" s="1184"/>
      <c r="HL65" s="1184"/>
      <c r="HM65" s="1184"/>
      <c r="HN65" s="1184"/>
      <c r="HO65" s="1184"/>
      <c r="HP65" s="1184"/>
      <c r="HQ65" s="1184"/>
      <c r="HR65" s="1184"/>
      <c r="HS65" s="1184"/>
      <c r="HT65" s="1184"/>
      <c r="HU65" s="1184"/>
      <c r="HV65" s="1184"/>
      <c r="HW65" s="1184"/>
      <c r="HX65" s="1184"/>
      <c r="HY65" s="1184"/>
      <c r="HZ65" s="1184"/>
      <c r="IA65" s="1184"/>
      <c r="IB65" s="1184"/>
      <c r="IC65" s="1184"/>
      <c r="ID65" s="1184"/>
      <c r="IE65" s="1184"/>
      <c r="IF65" s="1184"/>
      <c r="IG65" s="1184"/>
      <c r="IH65" s="1184"/>
      <c r="II65" s="1184"/>
      <c r="IJ65" s="1184"/>
      <c r="IK65" s="1184"/>
      <c r="IL65" s="1184"/>
      <c r="IM65" s="1184"/>
      <c r="IN65" s="1184"/>
      <c r="IO65" s="1184"/>
      <c r="IP65" s="1184"/>
      <c r="IQ65" s="1184"/>
      <c r="IR65" s="1184"/>
      <c r="IS65" s="1184"/>
      <c r="IT65" s="1184"/>
      <c r="IU65" s="1184"/>
      <c r="IV65" s="1184"/>
    </row>
    <row r="66" spans="1:256" ht="20.100000000000001" customHeight="1">
      <c r="A66" s="1184"/>
      <c r="B66" s="1184"/>
      <c r="C66" s="1203"/>
      <c r="D66" s="1204"/>
      <c r="E66" s="1203"/>
      <c r="F66" s="1205"/>
      <c r="G66" s="1203"/>
      <c r="H66" s="1206"/>
      <c r="I66" s="1203"/>
      <c r="J66" s="1207"/>
      <c r="K66" s="1203"/>
      <c r="L66" s="1204"/>
      <c r="M66" s="1184"/>
      <c r="N66" s="1184"/>
      <c r="O66" s="1198"/>
      <c r="P66" s="1198"/>
      <c r="Q66" s="1184"/>
      <c r="R66" s="1184"/>
      <c r="S66" s="1184"/>
      <c r="T66" s="1184"/>
      <c r="U66" s="1184"/>
      <c r="V66" s="1184"/>
      <c r="W66" s="1184"/>
      <c r="X66" s="1184"/>
      <c r="Y66" s="1184"/>
      <c r="Z66" s="1184"/>
      <c r="AA66" s="1184"/>
      <c r="AB66" s="1184"/>
      <c r="AC66" s="1184"/>
      <c r="AD66" s="1184"/>
      <c r="AE66" s="1184"/>
      <c r="AF66" s="1184"/>
      <c r="AG66" s="1184"/>
      <c r="AH66" s="1184"/>
      <c r="AI66" s="1184"/>
      <c r="AJ66" s="1184"/>
      <c r="AK66" s="1184"/>
      <c r="AL66" s="1184"/>
      <c r="AM66" s="1184"/>
      <c r="AN66" s="1184"/>
      <c r="AO66" s="1184"/>
      <c r="AP66" s="1184"/>
      <c r="AQ66" s="1184"/>
      <c r="AR66" s="1184"/>
      <c r="AS66" s="1184"/>
      <c r="AT66" s="1184"/>
      <c r="AU66" s="1184"/>
      <c r="AV66" s="1184"/>
      <c r="AW66" s="1184"/>
      <c r="AX66" s="1184"/>
      <c r="AY66" s="1184"/>
      <c r="AZ66" s="1184"/>
      <c r="BA66" s="1184"/>
      <c r="BB66" s="1184"/>
      <c r="BC66" s="1184"/>
      <c r="BD66" s="1184"/>
      <c r="BE66" s="1184"/>
      <c r="BF66" s="1184"/>
      <c r="BG66" s="1184"/>
      <c r="BH66" s="1184"/>
      <c r="BI66" s="1184"/>
      <c r="BJ66" s="1184"/>
      <c r="BK66" s="1184"/>
      <c r="BL66" s="1184"/>
      <c r="BM66" s="1184"/>
      <c r="BN66" s="1184"/>
      <c r="BO66" s="1184"/>
      <c r="BP66" s="1184"/>
      <c r="BQ66" s="1184"/>
      <c r="BR66" s="1184"/>
      <c r="BS66" s="1184"/>
      <c r="BT66" s="1184"/>
      <c r="BU66" s="1184"/>
      <c r="BV66" s="1184"/>
      <c r="BW66" s="1184"/>
      <c r="BX66" s="1184"/>
      <c r="BY66" s="1184"/>
      <c r="BZ66" s="1184"/>
      <c r="CA66" s="1184"/>
      <c r="CB66" s="1184"/>
      <c r="CC66" s="1184"/>
      <c r="CD66" s="1184"/>
      <c r="CE66" s="1184"/>
      <c r="CF66" s="1184"/>
      <c r="CG66" s="1184"/>
      <c r="CH66" s="1184"/>
      <c r="CI66" s="1184"/>
      <c r="CJ66" s="1184"/>
      <c r="CK66" s="1184"/>
      <c r="CL66" s="1184"/>
      <c r="CM66" s="1184"/>
      <c r="CN66" s="1184"/>
      <c r="CO66" s="1184"/>
      <c r="CP66" s="1184"/>
      <c r="CQ66" s="1184"/>
      <c r="CR66" s="1184"/>
      <c r="CS66" s="1184"/>
      <c r="CT66" s="1184"/>
      <c r="CU66" s="1184"/>
      <c r="CV66" s="1184"/>
      <c r="CW66" s="1184"/>
      <c r="CX66" s="1184"/>
      <c r="CY66" s="1184"/>
      <c r="CZ66" s="1184"/>
      <c r="DA66" s="1184"/>
      <c r="DB66" s="1184"/>
      <c r="DC66" s="1184"/>
      <c r="DD66" s="1184"/>
      <c r="DE66" s="1184"/>
      <c r="DF66" s="1184"/>
      <c r="DG66" s="1184"/>
      <c r="DH66" s="1184"/>
      <c r="DI66" s="1184"/>
      <c r="DJ66" s="1184"/>
      <c r="DK66" s="1184"/>
      <c r="DL66" s="1184"/>
      <c r="DM66" s="1184"/>
      <c r="DN66" s="1184"/>
      <c r="DO66" s="1184"/>
      <c r="DP66" s="1184"/>
      <c r="DQ66" s="1184"/>
      <c r="DR66" s="1184"/>
      <c r="DS66" s="1184"/>
      <c r="DT66" s="1184"/>
      <c r="DU66" s="1184"/>
      <c r="DV66" s="1184"/>
      <c r="DW66" s="1184"/>
      <c r="DX66" s="1184"/>
      <c r="DY66" s="1184"/>
      <c r="DZ66" s="1184"/>
      <c r="EA66" s="1184"/>
      <c r="EB66" s="1184"/>
      <c r="EC66" s="1184"/>
      <c r="ED66" s="1184"/>
      <c r="EE66" s="1184"/>
      <c r="EF66" s="1184"/>
      <c r="EG66" s="1184"/>
      <c r="EH66" s="1184"/>
      <c r="EI66" s="1184"/>
      <c r="EJ66" s="1184"/>
      <c r="EK66" s="1184"/>
      <c r="EL66" s="1184"/>
      <c r="EM66" s="1184"/>
      <c r="EN66" s="1184"/>
      <c r="EO66" s="1184"/>
      <c r="EP66" s="1184"/>
      <c r="EQ66" s="1184"/>
      <c r="ER66" s="1184"/>
      <c r="ES66" s="1184"/>
      <c r="ET66" s="1184"/>
      <c r="EU66" s="1184"/>
      <c r="EV66" s="1184"/>
      <c r="EW66" s="1184"/>
      <c r="EX66" s="1184"/>
      <c r="EY66" s="1184"/>
      <c r="EZ66" s="1184"/>
      <c r="FA66" s="1184"/>
      <c r="FB66" s="1184"/>
      <c r="FC66" s="1184"/>
      <c r="FD66" s="1184"/>
      <c r="FE66" s="1184"/>
      <c r="FF66" s="1184"/>
      <c r="FG66" s="1184"/>
      <c r="FH66" s="1184"/>
      <c r="FI66" s="1184"/>
      <c r="FJ66" s="1184"/>
      <c r="FK66" s="1184"/>
      <c r="FL66" s="1184"/>
      <c r="FM66" s="1184"/>
      <c r="FN66" s="1184"/>
      <c r="FO66" s="1184"/>
      <c r="FP66" s="1184"/>
      <c r="FQ66" s="1184"/>
      <c r="FR66" s="1184"/>
      <c r="FS66" s="1184"/>
      <c r="FT66" s="1184"/>
      <c r="FU66" s="1184"/>
      <c r="FV66" s="1184"/>
      <c r="FW66" s="1184"/>
      <c r="FX66" s="1184"/>
      <c r="FY66" s="1184"/>
      <c r="FZ66" s="1184"/>
      <c r="GA66" s="1184"/>
      <c r="GB66" s="1184"/>
      <c r="GC66" s="1184"/>
      <c r="GD66" s="1184"/>
      <c r="GE66" s="1184"/>
      <c r="GF66" s="1184"/>
      <c r="GG66" s="1184"/>
      <c r="GH66" s="1184"/>
      <c r="GI66" s="1184"/>
      <c r="GJ66" s="1184"/>
      <c r="GK66" s="1184"/>
      <c r="GL66" s="1184"/>
      <c r="GM66" s="1184"/>
      <c r="GN66" s="1184"/>
      <c r="GO66" s="1184"/>
      <c r="GP66" s="1184"/>
      <c r="GQ66" s="1184"/>
      <c r="GR66" s="1184"/>
      <c r="GS66" s="1184"/>
      <c r="GT66" s="1184"/>
      <c r="GU66" s="1184"/>
      <c r="GV66" s="1184"/>
      <c r="GW66" s="1184"/>
      <c r="GX66" s="1184"/>
      <c r="GY66" s="1184"/>
      <c r="GZ66" s="1184"/>
      <c r="HA66" s="1184"/>
      <c r="HB66" s="1184"/>
      <c r="HC66" s="1184"/>
      <c r="HD66" s="1184"/>
      <c r="HE66" s="1184"/>
      <c r="HF66" s="1184"/>
      <c r="HG66" s="1184"/>
      <c r="HH66" s="1184"/>
      <c r="HI66" s="1184"/>
      <c r="HJ66" s="1184"/>
      <c r="HK66" s="1184"/>
      <c r="HL66" s="1184"/>
      <c r="HM66" s="1184"/>
      <c r="HN66" s="1184"/>
      <c r="HO66" s="1184"/>
      <c r="HP66" s="1184"/>
      <c r="HQ66" s="1184"/>
      <c r="HR66" s="1184"/>
      <c r="HS66" s="1184"/>
      <c r="HT66" s="1184"/>
      <c r="HU66" s="1184"/>
      <c r="HV66" s="1184"/>
      <c r="HW66" s="1184"/>
      <c r="HX66" s="1184"/>
      <c r="HY66" s="1184"/>
      <c r="HZ66" s="1184"/>
      <c r="IA66" s="1184"/>
      <c r="IB66" s="1184"/>
      <c r="IC66" s="1184"/>
      <c r="ID66" s="1184"/>
      <c r="IE66" s="1184"/>
      <c r="IF66" s="1184"/>
      <c r="IG66" s="1184"/>
      <c r="IH66" s="1184"/>
      <c r="II66" s="1184"/>
      <c r="IJ66" s="1184"/>
      <c r="IK66" s="1184"/>
      <c r="IL66" s="1184"/>
      <c r="IM66" s="1184"/>
      <c r="IN66" s="1184"/>
      <c r="IO66" s="1184"/>
      <c r="IP66" s="1184"/>
      <c r="IQ66" s="1184"/>
      <c r="IR66" s="1184"/>
      <c r="IS66" s="1184"/>
      <c r="IT66" s="1184"/>
      <c r="IU66" s="1184"/>
      <c r="IV66" s="1184"/>
    </row>
    <row r="67" spans="1:256" ht="20.100000000000001" customHeight="1">
      <c r="A67" s="1184"/>
      <c r="B67" s="1184"/>
      <c r="C67" s="1184"/>
      <c r="D67" s="1204"/>
      <c r="E67" s="1184"/>
      <c r="F67" s="1184"/>
      <c r="G67" s="1184"/>
      <c r="H67" s="1206"/>
      <c r="I67" s="1184"/>
      <c r="J67" s="1207"/>
      <c r="K67" s="1184"/>
      <c r="L67" s="1204"/>
      <c r="M67" s="1184"/>
      <c r="N67" s="1184"/>
      <c r="O67" s="1198"/>
      <c r="P67" s="1198"/>
      <c r="Q67" s="1184"/>
      <c r="R67" s="1184"/>
      <c r="S67" s="1184"/>
      <c r="T67" s="1184"/>
      <c r="U67" s="1184"/>
      <c r="V67" s="1184"/>
      <c r="W67" s="1184"/>
      <c r="X67" s="1184"/>
      <c r="Y67" s="1184"/>
      <c r="Z67" s="1184"/>
      <c r="AA67" s="1184"/>
      <c r="AB67" s="1184"/>
      <c r="AC67" s="1184"/>
      <c r="AD67" s="1184"/>
      <c r="AE67" s="1184"/>
      <c r="AF67" s="1184"/>
      <c r="AG67" s="1184"/>
      <c r="AH67" s="1184"/>
      <c r="AI67" s="1184"/>
      <c r="AJ67" s="1184"/>
      <c r="AK67" s="1184"/>
      <c r="AL67" s="1184"/>
      <c r="AM67" s="1184"/>
      <c r="AN67" s="1184"/>
      <c r="AO67" s="1184"/>
      <c r="AP67" s="1184"/>
      <c r="AQ67" s="1184"/>
      <c r="AR67" s="1184"/>
      <c r="AS67" s="1184"/>
      <c r="AT67" s="1184"/>
      <c r="AU67" s="1184"/>
      <c r="AV67" s="1184"/>
      <c r="AW67" s="1184"/>
      <c r="AX67" s="1184"/>
      <c r="AY67" s="1184"/>
      <c r="AZ67" s="1184"/>
      <c r="BA67" s="1184"/>
      <c r="BB67" s="1184"/>
      <c r="BC67" s="1184"/>
      <c r="BD67" s="1184"/>
      <c r="BE67" s="1184"/>
      <c r="BF67" s="1184"/>
      <c r="BG67" s="1184"/>
      <c r="BH67" s="1184"/>
      <c r="BI67" s="1184"/>
      <c r="BJ67" s="1184"/>
      <c r="BK67" s="1184"/>
      <c r="BL67" s="1184"/>
      <c r="BM67" s="1184"/>
      <c r="BN67" s="1184"/>
      <c r="BO67" s="1184"/>
      <c r="BP67" s="1184"/>
      <c r="BQ67" s="1184"/>
      <c r="BR67" s="1184"/>
      <c r="BS67" s="1184"/>
      <c r="BT67" s="1184"/>
      <c r="BU67" s="1184"/>
      <c r="BV67" s="1184"/>
      <c r="BW67" s="1184"/>
      <c r="BX67" s="1184"/>
      <c r="BY67" s="1184"/>
      <c r="BZ67" s="1184"/>
      <c r="CA67" s="1184"/>
      <c r="CB67" s="1184"/>
      <c r="CC67" s="1184"/>
      <c r="CD67" s="1184"/>
      <c r="CE67" s="1184"/>
      <c r="CF67" s="1184"/>
      <c r="CG67" s="1184"/>
      <c r="CH67" s="1184"/>
      <c r="CI67" s="1184"/>
      <c r="CJ67" s="1184"/>
      <c r="CK67" s="1184"/>
      <c r="CL67" s="1184"/>
      <c r="CM67" s="1184"/>
      <c r="CN67" s="1184"/>
      <c r="CO67" s="1184"/>
      <c r="CP67" s="1184"/>
      <c r="CQ67" s="1184"/>
      <c r="CR67" s="1184"/>
      <c r="CS67" s="1184"/>
      <c r="CT67" s="1184"/>
      <c r="CU67" s="1184"/>
      <c r="CV67" s="1184"/>
      <c r="CW67" s="1184"/>
      <c r="CX67" s="1184"/>
      <c r="CY67" s="1184"/>
      <c r="CZ67" s="1184"/>
      <c r="DA67" s="1184"/>
      <c r="DB67" s="1184"/>
      <c r="DC67" s="1184"/>
      <c r="DD67" s="1184"/>
      <c r="DE67" s="1184"/>
      <c r="DF67" s="1184"/>
      <c r="DG67" s="1184"/>
      <c r="DH67" s="1184"/>
      <c r="DI67" s="1184"/>
      <c r="DJ67" s="1184"/>
      <c r="DK67" s="1184"/>
      <c r="DL67" s="1184"/>
      <c r="DM67" s="1184"/>
      <c r="DN67" s="1184"/>
      <c r="DO67" s="1184"/>
      <c r="DP67" s="1184"/>
      <c r="DQ67" s="1184"/>
      <c r="DR67" s="1184"/>
      <c r="DS67" s="1184"/>
      <c r="DT67" s="1184"/>
      <c r="DU67" s="1184"/>
      <c r="DV67" s="1184"/>
      <c r="DW67" s="1184"/>
      <c r="DX67" s="1184"/>
      <c r="DY67" s="1184"/>
      <c r="DZ67" s="1184"/>
      <c r="EA67" s="1184"/>
      <c r="EB67" s="1184"/>
      <c r="EC67" s="1184"/>
      <c r="ED67" s="1184"/>
      <c r="EE67" s="1184"/>
      <c r="EF67" s="1184"/>
      <c r="EG67" s="1184"/>
      <c r="EH67" s="1184"/>
      <c r="EI67" s="1184"/>
      <c r="EJ67" s="1184"/>
      <c r="EK67" s="1184"/>
      <c r="EL67" s="1184"/>
      <c r="EM67" s="1184"/>
      <c r="EN67" s="1184"/>
      <c r="EO67" s="1184"/>
      <c r="EP67" s="1184"/>
      <c r="EQ67" s="1184"/>
      <c r="ER67" s="1184"/>
      <c r="ES67" s="1184"/>
      <c r="ET67" s="1184"/>
      <c r="EU67" s="1184"/>
      <c r="EV67" s="1184"/>
      <c r="EW67" s="1184"/>
      <c r="EX67" s="1184"/>
      <c r="EY67" s="1184"/>
      <c r="EZ67" s="1184"/>
      <c r="FA67" s="1184"/>
      <c r="FB67" s="1184"/>
      <c r="FC67" s="1184"/>
      <c r="FD67" s="1184"/>
      <c r="FE67" s="1184"/>
      <c r="FF67" s="1184"/>
      <c r="FG67" s="1184"/>
      <c r="FH67" s="1184"/>
      <c r="FI67" s="1184"/>
      <c r="FJ67" s="1184"/>
      <c r="FK67" s="1184"/>
      <c r="FL67" s="1184"/>
      <c r="FM67" s="1184"/>
      <c r="FN67" s="1184"/>
      <c r="FO67" s="1184"/>
      <c r="FP67" s="1184"/>
      <c r="FQ67" s="1184"/>
      <c r="FR67" s="1184"/>
      <c r="FS67" s="1184"/>
      <c r="FT67" s="1184"/>
      <c r="FU67" s="1184"/>
      <c r="FV67" s="1184"/>
      <c r="FW67" s="1184"/>
      <c r="FX67" s="1184"/>
      <c r="FY67" s="1184"/>
      <c r="FZ67" s="1184"/>
      <c r="GA67" s="1184"/>
      <c r="GB67" s="1184"/>
      <c r="GC67" s="1184"/>
      <c r="GD67" s="1184"/>
      <c r="GE67" s="1184"/>
      <c r="GF67" s="1184"/>
      <c r="GG67" s="1184"/>
      <c r="GH67" s="1184"/>
      <c r="GI67" s="1184"/>
      <c r="GJ67" s="1184"/>
      <c r="GK67" s="1184"/>
      <c r="GL67" s="1184"/>
      <c r="GM67" s="1184"/>
      <c r="GN67" s="1184"/>
      <c r="GO67" s="1184"/>
      <c r="GP67" s="1184"/>
      <c r="GQ67" s="1184"/>
      <c r="GR67" s="1184"/>
      <c r="GS67" s="1184"/>
      <c r="GT67" s="1184"/>
      <c r="GU67" s="1184"/>
      <c r="GV67" s="1184"/>
      <c r="GW67" s="1184"/>
      <c r="GX67" s="1184"/>
      <c r="GY67" s="1184"/>
      <c r="GZ67" s="1184"/>
      <c r="HA67" s="1184"/>
      <c r="HB67" s="1184"/>
      <c r="HC67" s="1184"/>
      <c r="HD67" s="1184"/>
      <c r="HE67" s="1184"/>
      <c r="HF67" s="1184"/>
      <c r="HG67" s="1184"/>
      <c r="HH67" s="1184"/>
      <c r="HI67" s="1184"/>
      <c r="HJ67" s="1184"/>
      <c r="HK67" s="1184"/>
      <c r="HL67" s="1184"/>
      <c r="HM67" s="1184"/>
      <c r="HN67" s="1184"/>
      <c r="HO67" s="1184"/>
      <c r="HP67" s="1184"/>
      <c r="HQ67" s="1184"/>
      <c r="HR67" s="1184"/>
      <c r="HS67" s="1184"/>
      <c r="HT67" s="1184"/>
      <c r="HU67" s="1184"/>
      <c r="HV67" s="1184"/>
      <c r="HW67" s="1184"/>
      <c r="HX67" s="1184"/>
      <c r="HY67" s="1184"/>
      <c r="HZ67" s="1184"/>
      <c r="IA67" s="1184"/>
      <c r="IB67" s="1184"/>
      <c r="IC67" s="1184"/>
      <c r="ID67" s="1184"/>
      <c r="IE67" s="1184"/>
      <c r="IF67" s="1184"/>
      <c r="IG67" s="1184"/>
      <c r="IH67" s="1184"/>
      <c r="II67" s="1184"/>
      <c r="IJ67" s="1184"/>
      <c r="IK67" s="1184"/>
      <c r="IL67" s="1184"/>
      <c r="IM67" s="1184"/>
      <c r="IN67" s="1184"/>
      <c r="IO67" s="1184"/>
      <c r="IP67" s="1184"/>
      <c r="IQ67" s="1184"/>
      <c r="IR67" s="1184"/>
      <c r="IS67" s="1184"/>
      <c r="IT67" s="1184"/>
      <c r="IU67" s="1184"/>
      <c r="IV67" s="1184"/>
    </row>
    <row r="68" spans="1:256" ht="20.100000000000001" customHeight="1">
      <c r="A68" s="1184"/>
      <c r="B68" s="1184"/>
      <c r="C68" s="1184"/>
      <c r="D68" s="1204"/>
      <c r="E68" s="1184"/>
      <c r="F68" s="1184"/>
      <c r="G68" s="1184"/>
      <c r="H68" s="1208"/>
      <c r="I68" s="1184"/>
      <c r="J68" s="1207"/>
      <c r="K68" s="1184"/>
      <c r="L68" s="1204"/>
      <c r="M68" s="1184"/>
      <c r="N68" s="1184"/>
      <c r="O68" s="1184"/>
      <c r="P68" s="1184"/>
      <c r="Q68" s="1184"/>
      <c r="R68" s="1184"/>
      <c r="S68" s="1184"/>
      <c r="T68" s="1184"/>
      <c r="U68" s="1184"/>
      <c r="V68" s="1184"/>
      <c r="W68" s="1184"/>
      <c r="X68" s="1184"/>
      <c r="Y68" s="1184"/>
      <c r="Z68" s="1184"/>
      <c r="AA68" s="1184"/>
      <c r="AB68" s="1184"/>
      <c r="AC68" s="1184"/>
      <c r="AD68" s="1184"/>
      <c r="AE68" s="1184"/>
      <c r="AF68" s="1184"/>
      <c r="AG68" s="1184"/>
      <c r="AH68" s="1184"/>
      <c r="AI68" s="1184"/>
      <c r="AJ68" s="1184"/>
      <c r="AK68" s="1184"/>
      <c r="AL68" s="1184"/>
      <c r="AM68" s="1184"/>
      <c r="AN68" s="1184"/>
      <c r="AO68" s="1184"/>
      <c r="AP68" s="1184"/>
      <c r="AQ68" s="1184"/>
      <c r="AR68" s="1184"/>
      <c r="AS68" s="1184"/>
      <c r="AT68" s="1184"/>
      <c r="AU68" s="1184"/>
      <c r="AV68" s="1184"/>
      <c r="AW68" s="1184"/>
      <c r="AX68" s="1184"/>
      <c r="AY68" s="1184"/>
      <c r="AZ68" s="1184"/>
      <c r="BA68" s="1184"/>
      <c r="BB68" s="1184"/>
      <c r="BC68" s="1184"/>
      <c r="BD68" s="1184"/>
      <c r="BE68" s="1184"/>
      <c r="BF68" s="1184"/>
      <c r="BG68" s="1184"/>
      <c r="BH68" s="1184"/>
      <c r="BI68" s="1184"/>
      <c r="BJ68" s="1184"/>
      <c r="BK68" s="1184"/>
      <c r="BL68" s="1184"/>
      <c r="BM68" s="1184"/>
      <c r="BN68" s="1184"/>
      <c r="BO68" s="1184"/>
      <c r="BP68" s="1184"/>
      <c r="BQ68" s="1184"/>
      <c r="BR68" s="1184"/>
      <c r="BS68" s="1184"/>
      <c r="BT68" s="1184"/>
      <c r="BU68" s="1184"/>
      <c r="BV68" s="1184"/>
      <c r="BW68" s="1184"/>
      <c r="BX68" s="1184"/>
      <c r="BY68" s="1184"/>
      <c r="BZ68" s="1184"/>
      <c r="CA68" s="1184"/>
      <c r="CB68" s="1184"/>
      <c r="CC68" s="1184"/>
      <c r="CD68" s="1184"/>
      <c r="CE68" s="1184"/>
      <c r="CF68" s="1184"/>
      <c r="CG68" s="1184"/>
      <c r="CH68" s="1184"/>
      <c r="CI68" s="1184"/>
      <c r="CJ68" s="1184"/>
      <c r="CK68" s="1184"/>
      <c r="CL68" s="1184"/>
      <c r="CM68" s="1184"/>
      <c r="CN68" s="1184"/>
      <c r="CO68" s="1184"/>
      <c r="CP68" s="1184"/>
      <c r="CQ68" s="1184"/>
      <c r="CR68" s="1184"/>
      <c r="CS68" s="1184"/>
      <c r="CT68" s="1184"/>
      <c r="CU68" s="1184"/>
      <c r="CV68" s="1184"/>
      <c r="CW68" s="1184"/>
      <c r="CX68" s="1184"/>
      <c r="CY68" s="1184"/>
      <c r="CZ68" s="1184"/>
      <c r="DA68" s="1184"/>
      <c r="DB68" s="1184"/>
      <c r="DC68" s="1184"/>
      <c r="DD68" s="1184"/>
      <c r="DE68" s="1184"/>
      <c r="DF68" s="1184"/>
      <c r="DG68" s="1184"/>
      <c r="DH68" s="1184"/>
      <c r="DI68" s="1184"/>
      <c r="DJ68" s="1184"/>
      <c r="DK68" s="1184"/>
      <c r="DL68" s="1184"/>
      <c r="DM68" s="1184"/>
      <c r="DN68" s="1184"/>
      <c r="DO68" s="1184"/>
      <c r="DP68" s="1184"/>
      <c r="DQ68" s="1184"/>
      <c r="DR68" s="1184"/>
      <c r="DS68" s="1184"/>
      <c r="DT68" s="1184"/>
      <c r="DU68" s="1184"/>
      <c r="DV68" s="1184"/>
      <c r="DW68" s="1184"/>
      <c r="DX68" s="1184"/>
      <c r="DY68" s="1184"/>
      <c r="DZ68" s="1184"/>
      <c r="EA68" s="1184"/>
      <c r="EB68" s="1184"/>
      <c r="EC68" s="1184"/>
      <c r="ED68" s="1184"/>
      <c r="EE68" s="1184"/>
      <c r="EF68" s="1184"/>
      <c r="EG68" s="1184"/>
      <c r="EH68" s="1184"/>
      <c r="EI68" s="1184"/>
      <c r="EJ68" s="1184"/>
      <c r="EK68" s="1184"/>
      <c r="EL68" s="1184"/>
      <c r="EM68" s="1184"/>
      <c r="EN68" s="1184"/>
      <c r="EO68" s="1184"/>
      <c r="EP68" s="1184"/>
      <c r="EQ68" s="1184"/>
      <c r="ER68" s="1184"/>
      <c r="ES68" s="1184"/>
      <c r="ET68" s="1184"/>
      <c r="EU68" s="1184"/>
      <c r="EV68" s="1184"/>
      <c r="EW68" s="1184"/>
      <c r="EX68" s="1184"/>
      <c r="EY68" s="1184"/>
      <c r="EZ68" s="1184"/>
      <c r="FA68" s="1184"/>
      <c r="FB68" s="1184"/>
      <c r="FC68" s="1184"/>
      <c r="FD68" s="1184"/>
      <c r="FE68" s="1184"/>
      <c r="FF68" s="1184"/>
      <c r="FG68" s="1184"/>
      <c r="FH68" s="1184"/>
      <c r="FI68" s="1184"/>
      <c r="FJ68" s="1184"/>
      <c r="FK68" s="1184"/>
      <c r="FL68" s="1184"/>
      <c r="FM68" s="1184"/>
      <c r="FN68" s="1184"/>
      <c r="FO68" s="1184"/>
      <c r="FP68" s="1184"/>
      <c r="FQ68" s="1184"/>
      <c r="FR68" s="1184"/>
      <c r="FS68" s="1184"/>
      <c r="FT68" s="1184"/>
      <c r="FU68" s="1184"/>
      <c r="FV68" s="1184"/>
      <c r="FW68" s="1184"/>
      <c r="FX68" s="1184"/>
      <c r="FY68" s="1184"/>
      <c r="FZ68" s="1184"/>
      <c r="GA68" s="1184"/>
      <c r="GB68" s="1184"/>
      <c r="GC68" s="1184"/>
      <c r="GD68" s="1184"/>
      <c r="GE68" s="1184"/>
      <c r="GF68" s="1184"/>
      <c r="GG68" s="1184"/>
      <c r="GH68" s="1184"/>
      <c r="GI68" s="1184"/>
      <c r="GJ68" s="1184"/>
      <c r="GK68" s="1184"/>
      <c r="GL68" s="1184"/>
      <c r="GM68" s="1184"/>
      <c r="GN68" s="1184"/>
      <c r="GO68" s="1184"/>
      <c r="GP68" s="1184"/>
      <c r="GQ68" s="1184"/>
      <c r="GR68" s="1184"/>
      <c r="GS68" s="1184"/>
      <c r="GT68" s="1184"/>
      <c r="GU68" s="1184"/>
      <c r="GV68" s="1184"/>
      <c r="GW68" s="1184"/>
      <c r="GX68" s="1184"/>
      <c r="GY68" s="1184"/>
      <c r="GZ68" s="1184"/>
      <c r="HA68" s="1184"/>
      <c r="HB68" s="1184"/>
      <c r="HC68" s="1184"/>
      <c r="HD68" s="1184"/>
      <c r="HE68" s="1184"/>
      <c r="HF68" s="1184"/>
      <c r="HG68" s="1184"/>
      <c r="HH68" s="1184"/>
      <c r="HI68" s="1184"/>
      <c r="HJ68" s="1184"/>
      <c r="HK68" s="1184"/>
      <c r="HL68" s="1184"/>
      <c r="HM68" s="1184"/>
      <c r="HN68" s="1184"/>
      <c r="HO68" s="1184"/>
      <c r="HP68" s="1184"/>
      <c r="HQ68" s="1184"/>
      <c r="HR68" s="1184"/>
      <c r="HS68" s="1184"/>
      <c r="HT68" s="1184"/>
      <c r="HU68" s="1184"/>
      <c r="HV68" s="1184"/>
      <c r="HW68" s="1184"/>
      <c r="HX68" s="1184"/>
      <c r="HY68" s="1184"/>
      <c r="HZ68" s="1184"/>
      <c r="IA68" s="1184"/>
      <c r="IB68" s="1184"/>
      <c r="IC68" s="1184"/>
      <c r="ID68" s="1184"/>
      <c r="IE68" s="1184"/>
      <c r="IF68" s="1184"/>
      <c r="IG68" s="1184"/>
      <c r="IH68" s="1184"/>
      <c r="II68" s="1184"/>
      <c r="IJ68" s="1184"/>
      <c r="IK68" s="1184"/>
      <c r="IL68" s="1184"/>
      <c r="IM68" s="1184"/>
      <c r="IN68" s="1184"/>
      <c r="IO68" s="1184"/>
      <c r="IP68" s="1184"/>
      <c r="IQ68" s="1184"/>
      <c r="IR68" s="1184"/>
      <c r="IS68" s="1184"/>
      <c r="IT68" s="1184"/>
      <c r="IU68" s="1184"/>
      <c r="IV68" s="1184"/>
    </row>
    <row r="69" spans="1:256" ht="20.100000000000001" customHeight="1">
      <c r="A69" s="1184"/>
      <c r="B69" s="1184"/>
      <c r="C69" s="1184"/>
      <c r="D69" s="1204"/>
      <c r="E69" s="1184"/>
      <c r="F69" s="1184"/>
      <c r="G69" s="1184"/>
      <c r="H69" s="1206"/>
      <c r="I69" s="1184"/>
      <c r="J69" s="1207"/>
      <c r="K69" s="1184"/>
      <c r="L69" s="1204"/>
      <c r="M69" s="1184"/>
      <c r="N69" s="1184"/>
      <c r="O69" s="1198"/>
      <c r="P69" s="1198"/>
      <c r="Q69" s="1184"/>
      <c r="R69" s="1184"/>
      <c r="S69" s="1184"/>
      <c r="T69" s="1184"/>
      <c r="U69" s="1184"/>
      <c r="V69" s="1184"/>
      <c r="W69" s="1184"/>
      <c r="X69" s="1184"/>
      <c r="Y69" s="1184"/>
      <c r="Z69" s="1184"/>
      <c r="AA69" s="1184"/>
      <c r="AB69" s="1184"/>
      <c r="AC69" s="1184"/>
      <c r="AD69" s="1184"/>
      <c r="AE69" s="1184"/>
      <c r="AF69" s="1184"/>
      <c r="AG69" s="1184"/>
      <c r="AH69" s="1184"/>
      <c r="AI69" s="1184"/>
      <c r="AJ69" s="1184"/>
      <c r="AK69" s="1184"/>
      <c r="AL69" s="1184"/>
      <c r="AM69" s="1184"/>
      <c r="AN69" s="1184"/>
      <c r="AO69" s="1184"/>
      <c r="AP69" s="1184"/>
      <c r="AQ69" s="1184"/>
      <c r="AR69" s="1184"/>
      <c r="AS69" s="1184"/>
      <c r="AT69" s="1184"/>
      <c r="AU69" s="1184"/>
      <c r="AV69" s="1184"/>
      <c r="AW69" s="1184"/>
      <c r="AX69" s="1184"/>
      <c r="AY69" s="1184"/>
      <c r="AZ69" s="1184"/>
      <c r="BA69" s="1184"/>
      <c r="BB69" s="1184"/>
      <c r="BC69" s="1184"/>
      <c r="BD69" s="1184"/>
      <c r="BE69" s="1184"/>
      <c r="BF69" s="1184"/>
      <c r="BG69" s="1184"/>
      <c r="BH69" s="1184"/>
      <c r="BI69" s="1184"/>
      <c r="BJ69" s="1184"/>
      <c r="BK69" s="1184"/>
      <c r="BL69" s="1184"/>
      <c r="BM69" s="1184"/>
      <c r="BN69" s="1184"/>
      <c r="BO69" s="1184"/>
      <c r="BP69" s="1184"/>
      <c r="BQ69" s="1184"/>
      <c r="BR69" s="1184"/>
      <c r="BS69" s="1184"/>
      <c r="BT69" s="1184"/>
      <c r="BU69" s="1184"/>
      <c r="BV69" s="1184"/>
      <c r="BW69" s="1184"/>
      <c r="BX69" s="1184"/>
      <c r="BY69" s="1184"/>
      <c r="BZ69" s="1184"/>
      <c r="CA69" s="1184"/>
      <c r="CB69" s="1184"/>
      <c r="CC69" s="1184"/>
      <c r="CD69" s="1184"/>
      <c r="CE69" s="1184"/>
      <c r="CF69" s="1184"/>
      <c r="CG69" s="1184"/>
      <c r="CH69" s="1184"/>
      <c r="CI69" s="1184"/>
      <c r="CJ69" s="1184"/>
      <c r="CK69" s="1184"/>
      <c r="CL69" s="1184"/>
      <c r="CM69" s="1184"/>
      <c r="CN69" s="1184"/>
      <c r="CO69" s="1184"/>
      <c r="CP69" s="1184"/>
      <c r="CQ69" s="1184"/>
      <c r="CR69" s="1184"/>
      <c r="CS69" s="1184"/>
      <c r="CT69" s="1184"/>
      <c r="CU69" s="1184"/>
      <c r="CV69" s="1184"/>
      <c r="CW69" s="1184"/>
      <c r="CX69" s="1184"/>
      <c r="CY69" s="1184"/>
      <c r="CZ69" s="1184"/>
      <c r="DA69" s="1184"/>
      <c r="DB69" s="1184"/>
      <c r="DC69" s="1184"/>
      <c r="DD69" s="1184"/>
      <c r="DE69" s="1184"/>
      <c r="DF69" s="1184"/>
      <c r="DG69" s="1184"/>
      <c r="DH69" s="1184"/>
      <c r="DI69" s="1184"/>
      <c r="DJ69" s="1184"/>
      <c r="DK69" s="1184"/>
      <c r="DL69" s="1184"/>
      <c r="DM69" s="1184"/>
      <c r="DN69" s="1184"/>
      <c r="DO69" s="1184"/>
      <c r="DP69" s="1184"/>
      <c r="DQ69" s="1184"/>
      <c r="DR69" s="1184"/>
      <c r="DS69" s="1184"/>
      <c r="DT69" s="1184"/>
      <c r="DU69" s="1184"/>
      <c r="DV69" s="1184"/>
      <c r="DW69" s="1184"/>
      <c r="DX69" s="1184"/>
      <c r="DY69" s="1184"/>
      <c r="DZ69" s="1184"/>
      <c r="EA69" s="1184"/>
      <c r="EB69" s="1184"/>
      <c r="EC69" s="1184"/>
      <c r="ED69" s="1184"/>
      <c r="EE69" s="1184"/>
      <c r="EF69" s="1184"/>
      <c r="EG69" s="1184"/>
      <c r="EH69" s="1184"/>
      <c r="EI69" s="1184"/>
      <c r="EJ69" s="1184"/>
      <c r="EK69" s="1184"/>
      <c r="EL69" s="1184"/>
      <c r="EM69" s="1184"/>
      <c r="EN69" s="1184"/>
      <c r="EO69" s="1184"/>
      <c r="EP69" s="1184"/>
      <c r="EQ69" s="1184"/>
      <c r="ER69" s="1184"/>
      <c r="ES69" s="1184"/>
      <c r="ET69" s="1184"/>
      <c r="EU69" s="1184"/>
      <c r="EV69" s="1184"/>
      <c r="EW69" s="1184"/>
      <c r="EX69" s="1184"/>
      <c r="EY69" s="1184"/>
      <c r="EZ69" s="1184"/>
      <c r="FA69" s="1184"/>
      <c r="FB69" s="1184"/>
      <c r="FC69" s="1184"/>
      <c r="FD69" s="1184"/>
      <c r="FE69" s="1184"/>
      <c r="FF69" s="1184"/>
      <c r="FG69" s="1184"/>
      <c r="FH69" s="1184"/>
      <c r="FI69" s="1184"/>
      <c r="FJ69" s="1184"/>
      <c r="FK69" s="1184"/>
      <c r="FL69" s="1184"/>
      <c r="FM69" s="1184"/>
      <c r="FN69" s="1184"/>
      <c r="FO69" s="1184"/>
      <c r="FP69" s="1184"/>
      <c r="FQ69" s="1184"/>
      <c r="FR69" s="1184"/>
      <c r="FS69" s="1184"/>
      <c r="FT69" s="1184"/>
      <c r="FU69" s="1184"/>
      <c r="FV69" s="1184"/>
      <c r="FW69" s="1184"/>
      <c r="FX69" s="1184"/>
      <c r="FY69" s="1184"/>
      <c r="FZ69" s="1184"/>
      <c r="GA69" s="1184"/>
      <c r="GB69" s="1184"/>
      <c r="GC69" s="1184"/>
      <c r="GD69" s="1184"/>
      <c r="GE69" s="1184"/>
      <c r="GF69" s="1184"/>
      <c r="GG69" s="1184"/>
      <c r="GH69" s="1184"/>
      <c r="GI69" s="1184"/>
      <c r="GJ69" s="1184"/>
      <c r="GK69" s="1184"/>
      <c r="GL69" s="1184"/>
      <c r="GM69" s="1184"/>
      <c r="GN69" s="1184"/>
      <c r="GO69" s="1184"/>
      <c r="GP69" s="1184"/>
      <c r="GQ69" s="1184"/>
      <c r="GR69" s="1184"/>
      <c r="GS69" s="1184"/>
      <c r="GT69" s="1184"/>
      <c r="GU69" s="1184"/>
      <c r="GV69" s="1184"/>
      <c r="GW69" s="1184"/>
      <c r="GX69" s="1184"/>
      <c r="GY69" s="1184"/>
      <c r="GZ69" s="1184"/>
      <c r="HA69" s="1184"/>
      <c r="HB69" s="1184"/>
      <c r="HC69" s="1184"/>
      <c r="HD69" s="1184"/>
      <c r="HE69" s="1184"/>
      <c r="HF69" s="1184"/>
      <c r="HG69" s="1184"/>
      <c r="HH69" s="1184"/>
      <c r="HI69" s="1184"/>
      <c r="HJ69" s="1184"/>
      <c r="HK69" s="1184"/>
      <c r="HL69" s="1184"/>
      <c r="HM69" s="1184"/>
      <c r="HN69" s="1184"/>
      <c r="HO69" s="1184"/>
      <c r="HP69" s="1184"/>
      <c r="HQ69" s="1184"/>
      <c r="HR69" s="1184"/>
      <c r="HS69" s="1184"/>
      <c r="HT69" s="1184"/>
      <c r="HU69" s="1184"/>
      <c r="HV69" s="1184"/>
      <c r="HW69" s="1184"/>
      <c r="HX69" s="1184"/>
      <c r="HY69" s="1184"/>
      <c r="HZ69" s="1184"/>
      <c r="IA69" s="1184"/>
      <c r="IB69" s="1184"/>
      <c r="IC69" s="1184"/>
      <c r="ID69" s="1184"/>
      <c r="IE69" s="1184"/>
      <c r="IF69" s="1184"/>
      <c r="IG69" s="1184"/>
      <c r="IH69" s="1184"/>
      <c r="II69" s="1184"/>
      <c r="IJ69" s="1184"/>
      <c r="IK69" s="1184"/>
      <c r="IL69" s="1184"/>
      <c r="IM69" s="1184"/>
      <c r="IN69" s="1184"/>
      <c r="IO69" s="1184"/>
      <c r="IP69" s="1184"/>
      <c r="IQ69" s="1184"/>
      <c r="IR69" s="1184"/>
      <c r="IS69" s="1184"/>
      <c r="IT69" s="1184"/>
      <c r="IU69" s="1184"/>
      <c r="IV69" s="1184"/>
    </row>
    <row r="70" spans="1:256" ht="20.100000000000001" customHeight="1">
      <c r="A70" s="1184"/>
      <c r="B70" s="1184"/>
      <c r="C70" s="1184"/>
      <c r="D70" s="1204"/>
      <c r="E70" s="1184"/>
      <c r="F70" s="1184"/>
      <c r="G70" s="1184"/>
      <c r="H70" s="1206"/>
      <c r="I70" s="1184"/>
      <c r="J70" s="1207"/>
      <c r="K70" s="1184"/>
      <c r="L70" s="1204"/>
      <c r="M70" s="1184"/>
      <c r="N70" s="1184"/>
      <c r="O70" s="1184"/>
      <c r="P70" s="1184"/>
      <c r="Q70" s="1184"/>
      <c r="R70" s="1184"/>
      <c r="S70" s="1184"/>
      <c r="T70" s="1184"/>
      <c r="U70" s="1184"/>
      <c r="V70" s="1184"/>
      <c r="W70" s="1184"/>
      <c r="X70" s="1184"/>
      <c r="Y70" s="1184"/>
      <c r="Z70" s="1184"/>
      <c r="AA70" s="1184"/>
      <c r="AB70" s="1184"/>
      <c r="AC70" s="1184"/>
      <c r="AD70" s="1184"/>
      <c r="AE70" s="1184"/>
      <c r="AF70" s="1184"/>
      <c r="AG70" s="1184"/>
      <c r="AH70" s="1184"/>
      <c r="AI70" s="1184"/>
      <c r="AJ70" s="1184"/>
      <c r="AK70" s="1184"/>
      <c r="AL70" s="1184"/>
      <c r="AM70" s="1184"/>
      <c r="AN70" s="1184"/>
      <c r="AO70" s="1184"/>
      <c r="AP70" s="1184"/>
      <c r="AQ70" s="1184"/>
      <c r="AR70" s="1184"/>
      <c r="AS70" s="1184"/>
      <c r="AT70" s="1184"/>
      <c r="AU70" s="1184"/>
      <c r="AV70" s="1184"/>
      <c r="AW70" s="1184"/>
      <c r="AX70" s="1184"/>
      <c r="AY70" s="1184"/>
      <c r="AZ70" s="1184"/>
      <c r="BA70" s="1184"/>
      <c r="BB70" s="1184"/>
      <c r="BC70" s="1184"/>
      <c r="BD70" s="1184"/>
      <c r="BE70" s="1184"/>
      <c r="BF70" s="1184"/>
      <c r="BG70" s="1184"/>
      <c r="BH70" s="1184"/>
      <c r="BI70" s="1184"/>
      <c r="BJ70" s="1184"/>
      <c r="BK70" s="1184"/>
      <c r="BL70" s="1184"/>
      <c r="BM70" s="1184"/>
      <c r="BN70" s="1184"/>
      <c r="BO70" s="1184"/>
      <c r="BP70" s="1184"/>
      <c r="BQ70" s="1184"/>
      <c r="BR70" s="1184"/>
      <c r="BS70" s="1184"/>
      <c r="BT70" s="1184"/>
      <c r="BU70" s="1184"/>
      <c r="BV70" s="1184"/>
      <c r="BW70" s="1184"/>
      <c r="BX70" s="1184"/>
      <c r="BY70" s="1184"/>
      <c r="BZ70" s="1184"/>
      <c r="CA70" s="1184"/>
      <c r="CB70" s="1184"/>
      <c r="CC70" s="1184"/>
      <c r="CD70" s="1184"/>
      <c r="CE70" s="1184"/>
      <c r="CF70" s="1184"/>
      <c r="CG70" s="1184"/>
      <c r="CH70" s="1184"/>
      <c r="CI70" s="1184"/>
      <c r="CJ70" s="1184"/>
      <c r="CK70" s="1184"/>
      <c r="CL70" s="1184"/>
      <c r="CM70" s="1184"/>
      <c r="CN70" s="1184"/>
      <c r="CO70" s="1184"/>
      <c r="CP70" s="1184"/>
      <c r="CQ70" s="1184"/>
      <c r="CR70" s="1184"/>
      <c r="CS70" s="1184"/>
      <c r="CT70" s="1184"/>
      <c r="CU70" s="1184"/>
      <c r="CV70" s="1184"/>
      <c r="CW70" s="1184"/>
      <c r="CX70" s="1184"/>
      <c r="CY70" s="1184"/>
      <c r="CZ70" s="1184"/>
      <c r="DA70" s="1184"/>
      <c r="DB70" s="1184"/>
      <c r="DC70" s="1184"/>
      <c r="DD70" s="1184"/>
      <c r="DE70" s="1184"/>
      <c r="DF70" s="1184"/>
      <c r="DG70" s="1184"/>
      <c r="DH70" s="1184"/>
      <c r="DI70" s="1184"/>
      <c r="DJ70" s="1184"/>
      <c r="DK70" s="1184"/>
      <c r="DL70" s="1184"/>
      <c r="DM70" s="1184"/>
      <c r="DN70" s="1184"/>
      <c r="DO70" s="1184"/>
      <c r="DP70" s="1184"/>
      <c r="DQ70" s="1184"/>
      <c r="DR70" s="1184"/>
      <c r="DS70" s="1184"/>
      <c r="DT70" s="1184"/>
      <c r="DU70" s="1184"/>
      <c r="DV70" s="1184"/>
      <c r="DW70" s="1184"/>
      <c r="DX70" s="1184"/>
      <c r="DY70" s="1184"/>
      <c r="DZ70" s="1184"/>
      <c r="EA70" s="1184"/>
      <c r="EB70" s="1184"/>
      <c r="EC70" s="1184"/>
      <c r="ED70" s="1184"/>
      <c r="EE70" s="1184"/>
      <c r="EF70" s="1184"/>
      <c r="EG70" s="1184"/>
      <c r="EH70" s="1184"/>
      <c r="EI70" s="1184"/>
      <c r="EJ70" s="1184"/>
      <c r="EK70" s="1184"/>
      <c r="EL70" s="1184"/>
      <c r="EM70" s="1184"/>
      <c r="EN70" s="1184"/>
      <c r="EO70" s="1184"/>
      <c r="EP70" s="1184"/>
      <c r="EQ70" s="1184"/>
      <c r="ER70" s="1184"/>
      <c r="ES70" s="1184"/>
      <c r="ET70" s="1184"/>
      <c r="EU70" s="1184"/>
      <c r="EV70" s="1184"/>
      <c r="EW70" s="1184"/>
      <c r="EX70" s="1184"/>
      <c r="EY70" s="1184"/>
      <c r="EZ70" s="1184"/>
      <c r="FA70" s="1184"/>
      <c r="FB70" s="1184"/>
      <c r="FC70" s="1184"/>
      <c r="FD70" s="1184"/>
      <c r="FE70" s="1184"/>
      <c r="FF70" s="1184"/>
      <c r="FG70" s="1184"/>
      <c r="FH70" s="1184"/>
      <c r="FI70" s="1184"/>
      <c r="FJ70" s="1184"/>
      <c r="FK70" s="1184"/>
      <c r="FL70" s="1184"/>
      <c r="FM70" s="1184"/>
      <c r="FN70" s="1184"/>
      <c r="FO70" s="1184"/>
      <c r="FP70" s="1184"/>
      <c r="FQ70" s="1184"/>
      <c r="FR70" s="1184"/>
      <c r="FS70" s="1184"/>
      <c r="FT70" s="1184"/>
      <c r="FU70" s="1184"/>
      <c r="FV70" s="1184"/>
      <c r="FW70" s="1184"/>
      <c r="FX70" s="1184"/>
      <c r="FY70" s="1184"/>
      <c r="FZ70" s="1184"/>
      <c r="GA70" s="1184"/>
      <c r="GB70" s="1184"/>
      <c r="GC70" s="1184"/>
      <c r="GD70" s="1184"/>
      <c r="GE70" s="1184"/>
      <c r="GF70" s="1184"/>
      <c r="GG70" s="1184"/>
      <c r="GH70" s="1184"/>
      <c r="GI70" s="1184"/>
      <c r="GJ70" s="1184"/>
      <c r="GK70" s="1184"/>
      <c r="GL70" s="1184"/>
      <c r="GM70" s="1184"/>
      <c r="GN70" s="1184"/>
      <c r="GO70" s="1184"/>
      <c r="GP70" s="1184"/>
      <c r="GQ70" s="1184"/>
      <c r="GR70" s="1184"/>
      <c r="GS70" s="1184"/>
      <c r="GT70" s="1184"/>
      <c r="GU70" s="1184"/>
      <c r="GV70" s="1184"/>
      <c r="GW70" s="1184"/>
      <c r="GX70" s="1184"/>
      <c r="GY70" s="1184"/>
      <c r="GZ70" s="1184"/>
      <c r="HA70" s="1184"/>
      <c r="HB70" s="1184"/>
      <c r="HC70" s="1184"/>
      <c r="HD70" s="1184"/>
      <c r="HE70" s="1184"/>
      <c r="HF70" s="1184"/>
      <c r="HG70" s="1184"/>
      <c r="HH70" s="1184"/>
      <c r="HI70" s="1184"/>
      <c r="HJ70" s="1184"/>
      <c r="HK70" s="1184"/>
      <c r="HL70" s="1184"/>
      <c r="HM70" s="1184"/>
      <c r="HN70" s="1184"/>
      <c r="HO70" s="1184"/>
      <c r="HP70" s="1184"/>
      <c r="HQ70" s="1184"/>
      <c r="HR70" s="1184"/>
      <c r="HS70" s="1184"/>
      <c r="HT70" s="1184"/>
      <c r="HU70" s="1184"/>
      <c r="HV70" s="1184"/>
      <c r="HW70" s="1184"/>
      <c r="HX70" s="1184"/>
      <c r="HY70" s="1184"/>
      <c r="HZ70" s="1184"/>
      <c r="IA70" s="1184"/>
      <c r="IB70" s="1184"/>
      <c r="IC70" s="1184"/>
      <c r="ID70" s="1184"/>
      <c r="IE70" s="1184"/>
      <c r="IF70" s="1184"/>
      <c r="IG70" s="1184"/>
      <c r="IH70" s="1184"/>
      <c r="II70" s="1184"/>
      <c r="IJ70" s="1184"/>
      <c r="IK70" s="1184"/>
      <c r="IL70" s="1184"/>
      <c r="IM70" s="1184"/>
      <c r="IN70" s="1184"/>
      <c r="IO70" s="1184"/>
      <c r="IP70" s="1184"/>
      <c r="IQ70" s="1184"/>
      <c r="IR70" s="1184"/>
      <c r="IS70" s="1184"/>
      <c r="IT70" s="1184"/>
      <c r="IU70" s="1184"/>
      <c r="IV70" s="1184"/>
    </row>
    <row r="71" spans="1:256" ht="20.100000000000001" customHeight="1">
      <c r="A71" s="1184"/>
      <c r="B71" s="1184"/>
      <c r="C71" s="1184"/>
      <c r="D71" s="1204"/>
      <c r="E71" s="1184"/>
      <c r="F71" s="1184"/>
      <c r="G71" s="1184"/>
      <c r="H71" s="1209"/>
      <c r="I71" s="1184"/>
      <c r="J71" s="1207"/>
      <c r="K71" s="1184"/>
      <c r="L71" s="1204"/>
      <c r="M71" s="1184"/>
      <c r="N71" s="1184"/>
      <c r="O71" s="1198"/>
      <c r="P71" s="1198"/>
      <c r="Q71" s="1184"/>
      <c r="R71" s="1184"/>
      <c r="S71" s="1184"/>
      <c r="T71" s="1184"/>
      <c r="U71" s="1184"/>
      <c r="V71" s="1184"/>
      <c r="W71" s="1184"/>
      <c r="X71" s="1184"/>
      <c r="Y71" s="1184"/>
      <c r="Z71" s="1184"/>
      <c r="AA71" s="1184"/>
      <c r="AB71" s="1184"/>
      <c r="AC71" s="1184"/>
      <c r="AD71" s="1184"/>
      <c r="AE71" s="1184"/>
      <c r="AF71" s="1184"/>
      <c r="AG71" s="1184"/>
      <c r="AH71" s="1184"/>
      <c r="AI71" s="1184"/>
      <c r="AJ71" s="1184"/>
      <c r="AK71" s="1184"/>
      <c r="AL71" s="1184"/>
      <c r="AM71" s="1184"/>
      <c r="AN71" s="1184"/>
      <c r="AO71" s="1184"/>
      <c r="AP71" s="1184"/>
      <c r="AQ71" s="1184"/>
      <c r="AR71" s="1184"/>
      <c r="AS71" s="1184"/>
      <c r="AT71" s="1184"/>
      <c r="AU71" s="1184"/>
      <c r="AV71" s="1184"/>
      <c r="AW71" s="1184"/>
      <c r="AX71" s="1184"/>
      <c r="AY71" s="1184"/>
      <c r="AZ71" s="1184"/>
      <c r="BA71" s="1184"/>
      <c r="BB71" s="1184"/>
      <c r="BC71" s="1184"/>
      <c r="BD71" s="1184"/>
      <c r="BE71" s="1184"/>
      <c r="BF71" s="1184"/>
      <c r="BG71" s="1184"/>
      <c r="BH71" s="1184"/>
      <c r="BI71" s="1184"/>
      <c r="BJ71" s="1184"/>
      <c r="BK71" s="1184"/>
      <c r="BL71" s="1184"/>
      <c r="BM71" s="1184"/>
      <c r="BN71" s="1184"/>
      <c r="BO71" s="1184"/>
      <c r="BP71" s="1184"/>
      <c r="BQ71" s="1184"/>
      <c r="BR71" s="1184"/>
      <c r="BS71" s="1184"/>
      <c r="BT71" s="1184"/>
      <c r="BU71" s="1184"/>
      <c r="BV71" s="1184"/>
      <c r="BW71" s="1184"/>
      <c r="BX71" s="1184"/>
      <c r="BY71" s="1184"/>
      <c r="BZ71" s="1184"/>
      <c r="CA71" s="1184"/>
      <c r="CB71" s="1184"/>
      <c r="CC71" s="1184"/>
      <c r="CD71" s="1184"/>
      <c r="CE71" s="1184"/>
      <c r="CF71" s="1184"/>
      <c r="CG71" s="1184"/>
      <c r="CH71" s="1184"/>
      <c r="CI71" s="1184"/>
      <c r="CJ71" s="1184"/>
      <c r="CK71" s="1184"/>
      <c r="CL71" s="1184"/>
      <c r="CM71" s="1184"/>
      <c r="CN71" s="1184"/>
      <c r="CO71" s="1184"/>
      <c r="CP71" s="1184"/>
      <c r="CQ71" s="1184"/>
      <c r="CR71" s="1184"/>
      <c r="CS71" s="1184"/>
      <c r="CT71" s="1184"/>
      <c r="CU71" s="1184"/>
      <c r="CV71" s="1184"/>
      <c r="CW71" s="1184"/>
      <c r="CX71" s="1184"/>
      <c r="CY71" s="1184"/>
      <c r="CZ71" s="1184"/>
      <c r="DA71" s="1184"/>
      <c r="DB71" s="1184"/>
      <c r="DC71" s="1184"/>
      <c r="DD71" s="1184"/>
      <c r="DE71" s="1184"/>
      <c r="DF71" s="1184"/>
      <c r="DG71" s="1184"/>
      <c r="DH71" s="1184"/>
      <c r="DI71" s="1184"/>
      <c r="DJ71" s="1184"/>
      <c r="DK71" s="1184"/>
      <c r="DL71" s="1184"/>
      <c r="DM71" s="1184"/>
      <c r="DN71" s="1184"/>
      <c r="DO71" s="1184"/>
      <c r="DP71" s="1184"/>
      <c r="DQ71" s="1184"/>
      <c r="DR71" s="1184"/>
      <c r="DS71" s="1184"/>
      <c r="DT71" s="1184"/>
      <c r="DU71" s="1184"/>
      <c r="DV71" s="1184"/>
      <c r="DW71" s="1184"/>
      <c r="DX71" s="1184"/>
      <c r="DY71" s="1184"/>
      <c r="DZ71" s="1184"/>
      <c r="EA71" s="1184"/>
      <c r="EB71" s="1184"/>
      <c r="EC71" s="1184"/>
      <c r="ED71" s="1184"/>
      <c r="EE71" s="1184"/>
      <c r="EF71" s="1184"/>
      <c r="EG71" s="1184"/>
      <c r="EH71" s="1184"/>
      <c r="EI71" s="1184"/>
      <c r="EJ71" s="1184"/>
      <c r="EK71" s="1184"/>
      <c r="EL71" s="1184"/>
      <c r="EM71" s="1184"/>
      <c r="EN71" s="1184"/>
      <c r="EO71" s="1184"/>
      <c r="EP71" s="1184"/>
      <c r="EQ71" s="1184"/>
      <c r="ER71" s="1184"/>
      <c r="ES71" s="1184"/>
      <c r="ET71" s="1184"/>
      <c r="EU71" s="1184"/>
      <c r="EV71" s="1184"/>
      <c r="EW71" s="1184"/>
      <c r="EX71" s="1184"/>
      <c r="EY71" s="1184"/>
      <c r="EZ71" s="1184"/>
      <c r="FA71" s="1184"/>
      <c r="FB71" s="1184"/>
      <c r="FC71" s="1184"/>
      <c r="FD71" s="1184"/>
      <c r="FE71" s="1184"/>
      <c r="FF71" s="1184"/>
      <c r="FG71" s="1184"/>
      <c r="FH71" s="1184"/>
      <c r="FI71" s="1184"/>
      <c r="FJ71" s="1184"/>
      <c r="FK71" s="1184"/>
      <c r="FL71" s="1184"/>
      <c r="FM71" s="1184"/>
      <c r="FN71" s="1184"/>
      <c r="FO71" s="1184"/>
      <c r="FP71" s="1184"/>
      <c r="FQ71" s="1184"/>
      <c r="FR71" s="1184"/>
      <c r="FS71" s="1184"/>
      <c r="FT71" s="1184"/>
      <c r="FU71" s="1184"/>
      <c r="FV71" s="1184"/>
      <c r="FW71" s="1184"/>
      <c r="FX71" s="1184"/>
      <c r="FY71" s="1184"/>
      <c r="FZ71" s="1184"/>
      <c r="GA71" s="1184"/>
      <c r="GB71" s="1184"/>
      <c r="GC71" s="1184"/>
      <c r="GD71" s="1184"/>
      <c r="GE71" s="1184"/>
      <c r="GF71" s="1184"/>
      <c r="GG71" s="1184"/>
      <c r="GH71" s="1184"/>
      <c r="GI71" s="1184"/>
      <c r="GJ71" s="1184"/>
      <c r="GK71" s="1184"/>
      <c r="GL71" s="1184"/>
      <c r="GM71" s="1184"/>
      <c r="GN71" s="1184"/>
      <c r="GO71" s="1184"/>
      <c r="GP71" s="1184"/>
      <c r="GQ71" s="1184"/>
      <c r="GR71" s="1184"/>
      <c r="GS71" s="1184"/>
      <c r="GT71" s="1184"/>
      <c r="GU71" s="1184"/>
      <c r="GV71" s="1184"/>
      <c r="GW71" s="1184"/>
      <c r="GX71" s="1184"/>
      <c r="GY71" s="1184"/>
      <c r="GZ71" s="1184"/>
      <c r="HA71" s="1184"/>
      <c r="HB71" s="1184"/>
      <c r="HC71" s="1184"/>
      <c r="HD71" s="1184"/>
      <c r="HE71" s="1184"/>
      <c r="HF71" s="1184"/>
      <c r="HG71" s="1184"/>
      <c r="HH71" s="1184"/>
      <c r="HI71" s="1184"/>
      <c r="HJ71" s="1184"/>
      <c r="HK71" s="1184"/>
      <c r="HL71" s="1184"/>
      <c r="HM71" s="1184"/>
      <c r="HN71" s="1184"/>
      <c r="HO71" s="1184"/>
      <c r="HP71" s="1184"/>
      <c r="HQ71" s="1184"/>
      <c r="HR71" s="1184"/>
      <c r="HS71" s="1184"/>
      <c r="HT71" s="1184"/>
      <c r="HU71" s="1184"/>
      <c r="HV71" s="1184"/>
      <c r="HW71" s="1184"/>
      <c r="HX71" s="1184"/>
      <c r="HY71" s="1184"/>
      <c r="HZ71" s="1184"/>
      <c r="IA71" s="1184"/>
      <c r="IB71" s="1184"/>
      <c r="IC71" s="1184"/>
      <c r="ID71" s="1184"/>
      <c r="IE71" s="1184"/>
      <c r="IF71" s="1184"/>
      <c r="IG71" s="1184"/>
      <c r="IH71" s="1184"/>
      <c r="II71" s="1184"/>
      <c r="IJ71" s="1184"/>
      <c r="IK71" s="1184"/>
      <c r="IL71" s="1184"/>
      <c r="IM71" s="1184"/>
      <c r="IN71" s="1184"/>
      <c r="IO71" s="1184"/>
      <c r="IP71" s="1184"/>
      <c r="IQ71" s="1184"/>
      <c r="IR71" s="1184"/>
      <c r="IS71" s="1184"/>
      <c r="IT71" s="1184"/>
      <c r="IU71" s="1184"/>
      <c r="IV71" s="1184"/>
    </row>
    <row r="72" spans="1:256" ht="18">
      <c r="A72" s="2081"/>
      <c r="B72" s="1184"/>
      <c r="C72" s="1184"/>
      <c r="D72" s="1184"/>
      <c r="E72" s="1184"/>
      <c r="F72" s="1184"/>
      <c r="G72" s="1184"/>
      <c r="H72" s="1184"/>
      <c r="I72" s="1184"/>
      <c r="J72" s="1184"/>
      <c r="K72" s="1184"/>
      <c r="L72" s="1184"/>
      <c r="M72" s="1184"/>
      <c r="N72" s="1184"/>
      <c r="O72" s="1184"/>
      <c r="P72" s="1184"/>
      <c r="Q72" s="1184"/>
      <c r="R72" s="1184"/>
      <c r="S72" s="1184"/>
      <c r="T72" s="1184"/>
      <c r="U72" s="1184"/>
      <c r="V72" s="1184"/>
      <c r="W72" s="1184"/>
      <c r="X72" s="1184"/>
      <c r="Y72" s="1184"/>
      <c r="Z72" s="1184"/>
      <c r="AA72" s="1184"/>
      <c r="AB72" s="1184"/>
      <c r="AC72" s="1184"/>
      <c r="AD72" s="1184"/>
      <c r="AE72" s="1184"/>
      <c r="AF72" s="1184"/>
      <c r="AG72" s="1184"/>
      <c r="AH72" s="1184"/>
      <c r="AI72" s="1184"/>
      <c r="AJ72" s="1184"/>
      <c r="AK72" s="1184"/>
      <c r="AL72" s="1184"/>
      <c r="AM72" s="1184"/>
      <c r="AN72" s="1184"/>
      <c r="AO72" s="1184"/>
      <c r="AP72" s="1184"/>
      <c r="AQ72" s="1184"/>
      <c r="AR72" s="1184"/>
      <c r="AS72" s="1184"/>
      <c r="AT72" s="1184"/>
      <c r="AU72" s="1184"/>
      <c r="AV72" s="1184"/>
      <c r="AW72" s="1184"/>
      <c r="AX72" s="1184"/>
      <c r="AY72" s="1184"/>
      <c r="AZ72" s="1184"/>
      <c r="BA72" s="1184"/>
      <c r="BB72" s="1184"/>
      <c r="BC72" s="1184"/>
      <c r="BD72" s="1184"/>
      <c r="BE72" s="1184"/>
      <c r="BF72" s="1184"/>
      <c r="BG72" s="1184"/>
      <c r="BH72" s="1184"/>
      <c r="BI72" s="1184"/>
      <c r="BJ72" s="1184"/>
      <c r="BK72" s="1184"/>
      <c r="BL72" s="1184"/>
      <c r="BM72" s="1184"/>
      <c r="BN72" s="1184"/>
      <c r="BO72" s="1184"/>
      <c r="BP72" s="1184"/>
      <c r="BQ72" s="1184"/>
      <c r="BR72" s="1184"/>
      <c r="BS72" s="1184"/>
      <c r="BT72" s="1184"/>
      <c r="BU72" s="1184"/>
      <c r="BV72" s="1184"/>
      <c r="BW72" s="1184"/>
      <c r="BX72" s="1184"/>
      <c r="BY72" s="1184"/>
      <c r="BZ72" s="1184"/>
      <c r="CA72" s="1184"/>
      <c r="CB72" s="1184"/>
      <c r="CC72" s="1184"/>
      <c r="CD72" s="1184"/>
      <c r="CE72" s="1184"/>
      <c r="CF72" s="1184"/>
      <c r="CG72" s="1184"/>
      <c r="CH72" s="1184"/>
      <c r="CI72" s="1184"/>
      <c r="CJ72" s="1184"/>
      <c r="CK72" s="1184"/>
      <c r="CL72" s="1184"/>
      <c r="CM72" s="1184"/>
      <c r="CN72" s="1184"/>
      <c r="CO72" s="1184"/>
      <c r="CP72" s="1184"/>
      <c r="CQ72" s="1184"/>
      <c r="CR72" s="1184"/>
      <c r="CS72" s="1184"/>
      <c r="CT72" s="1184"/>
      <c r="CU72" s="1184"/>
      <c r="CV72" s="1184"/>
      <c r="CW72" s="1184"/>
      <c r="CX72" s="1184"/>
      <c r="CY72" s="1184"/>
      <c r="CZ72" s="1184"/>
      <c r="DA72" s="1184"/>
      <c r="DB72" s="1184"/>
      <c r="DC72" s="1184"/>
      <c r="DD72" s="1184"/>
      <c r="DE72" s="1184"/>
      <c r="DF72" s="1184"/>
      <c r="DG72" s="1184"/>
      <c r="DH72" s="1184"/>
      <c r="DI72" s="1184"/>
      <c r="DJ72" s="1184"/>
      <c r="DK72" s="1184"/>
      <c r="DL72" s="1184"/>
      <c r="DM72" s="1184"/>
      <c r="DN72" s="1184"/>
      <c r="DO72" s="1184"/>
      <c r="DP72" s="1184"/>
      <c r="DQ72" s="1184"/>
      <c r="DR72" s="1184"/>
      <c r="DS72" s="1184"/>
      <c r="DT72" s="1184"/>
      <c r="DU72" s="1184"/>
      <c r="DV72" s="1184"/>
      <c r="DW72" s="1184"/>
      <c r="DX72" s="1184"/>
      <c r="DY72" s="1184"/>
      <c r="DZ72" s="1184"/>
      <c r="EA72" s="1184"/>
      <c r="EB72" s="1184"/>
      <c r="EC72" s="1184"/>
      <c r="ED72" s="1184"/>
      <c r="EE72" s="1184"/>
      <c r="EF72" s="1184"/>
      <c r="EG72" s="1184"/>
      <c r="EH72" s="1184"/>
      <c r="EI72" s="1184"/>
      <c r="EJ72" s="1184"/>
      <c r="EK72" s="1184"/>
      <c r="EL72" s="1184"/>
      <c r="EM72" s="1184"/>
      <c r="EN72" s="1184"/>
      <c r="EO72" s="1184"/>
      <c r="EP72" s="1184"/>
      <c r="EQ72" s="1184"/>
      <c r="ER72" s="1184"/>
      <c r="ES72" s="1184"/>
      <c r="ET72" s="1184"/>
      <c r="EU72" s="1184"/>
      <c r="EV72" s="1184"/>
      <c r="EW72" s="1184"/>
      <c r="EX72" s="1184"/>
      <c r="EY72" s="1184"/>
      <c r="EZ72" s="1184"/>
      <c r="FA72" s="1184"/>
      <c r="FB72" s="1184"/>
      <c r="FC72" s="1184"/>
      <c r="FD72" s="1184"/>
      <c r="FE72" s="1184"/>
      <c r="FF72" s="1184"/>
      <c r="FG72" s="1184"/>
      <c r="FH72" s="1184"/>
      <c r="FI72" s="1184"/>
      <c r="FJ72" s="1184"/>
      <c r="FK72" s="1184"/>
      <c r="FL72" s="1184"/>
      <c r="FM72" s="1184"/>
      <c r="FN72" s="1184"/>
      <c r="FO72" s="1184"/>
      <c r="FP72" s="1184"/>
      <c r="FQ72" s="1184"/>
      <c r="FR72" s="1184"/>
      <c r="FS72" s="1184"/>
      <c r="FT72" s="1184"/>
      <c r="FU72" s="1184"/>
      <c r="FV72" s="1184"/>
      <c r="FW72" s="1184"/>
      <c r="FX72" s="1184"/>
      <c r="FY72" s="1184"/>
      <c r="FZ72" s="1184"/>
      <c r="GA72" s="1184"/>
      <c r="GB72" s="1184"/>
      <c r="GC72" s="1184"/>
      <c r="GD72" s="1184"/>
      <c r="GE72" s="1184"/>
      <c r="GF72" s="1184"/>
      <c r="GG72" s="1184"/>
      <c r="GH72" s="1184"/>
      <c r="GI72" s="1184"/>
      <c r="GJ72" s="1184"/>
      <c r="GK72" s="1184"/>
      <c r="GL72" s="1184"/>
      <c r="GM72" s="1184"/>
      <c r="GN72" s="1184"/>
      <c r="GO72" s="1184"/>
      <c r="GP72" s="1184"/>
      <c r="GQ72" s="1184"/>
      <c r="GR72" s="1184"/>
      <c r="GS72" s="1184"/>
      <c r="GT72" s="1184"/>
      <c r="GU72" s="1184"/>
      <c r="GV72" s="1184"/>
      <c r="GW72" s="1184"/>
      <c r="GX72" s="1184"/>
      <c r="GY72" s="1184"/>
      <c r="GZ72" s="1184"/>
      <c r="HA72" s="1184"/>
      <c r="HB72" s="1184"/>
      <c r="HC72" s="1184"/>
      <c r="HD72" s="1184"/>
      <c r="HE72" s="1184"/>
      <c r="HF72" s="1184"/>
      <c r="HG72" s="1184"/>
      <c r="HH72" s="1184"/>
      <c r="HI72" s="1184"/>
      <c r="HJ72" s="1184"/>
      <c r="HK72" s="1184"/>
      <c r="HL72" s="1184"/>
      <c r="HM72" s="1184"/>
      <c r="HN72" s="1184"/>
      <c r="HO72" s="1184"/>
      <c r="HP72" s="1184"/>
      <c r="HQ72" s="1184"/>
      <c r="HR72" s="1184"/>
      <c r="HS72" s="1184"/>
      <c r="HT72" s="1184"/>
      <c r="HU72" s="1184"/>
      <c r="HV72" s="1184"/>
      <c r="HW72" s="1184"/>
      <c r="HX72" s="1184"/>
      <c r="HY72" s="1184"/>
      <c r="HZ72" s="1184"/>
      <c r="IA72" s="1184"/>
      <c r="IB72" s="1184"/>
      <c r="IC72" s="1184"/>
      <c r="ID72" s="1184"/>
      <c r="IE72" s="1184"/>
      <c r="IF72" s="1184"/>
      <c r="IG72" s="1184"/>
      <c r="IH72" s="1184"/>
      <c r="II72" s="1184"/>
      <c r="IJ72" s="1184"/>
      <c r="IK72" s="1184"/>
      <c r="IL72" s="1184"/>
      <c r="IM72" s="1184"/>
      <c r="IN72" s="1184"/>
      <c r="IO72" s="1184"/>
      <c r="IP72" s="1184"/>
      <c r="IQ72" s="1184"/>
      <c r="IR72" s="1184"/>
      <c r="IS72" s="1184"/>
      <c r="IT72" s="1184"/>
      <c r="IU72" s="1184"/>
      <c r="IV72" s="1184"/>
    </row>
    <row r="73" spans="1:256" ht="18">
      <c r="A73" s="1210"/>
      <c r="B73" s="1184"/>
      <c r="C73" s="1184"/>
      <c r="D73" s="1184"/>
      <c r="E73" s="1184"/>
      <c r="F73" s="1184"/>
      <c r="G73" s="1184"/>
      <c r="H73" s="1184"/>
      <c r="I73" s="1184"/>
      <c r="J73" s="1184"/>
      <c r="K73" s="1184"/>
      <c r="L73" s="1184"/>
      <c r="M73" s="1184"/>
      <c r="N73" s="1184"/>
      <c r="O73" s="1184"/>
      <c r="P73" s="1184"/>
      <c r="Q73" s="1184"/>
      <c r="R73" s="1184"/>
      <c r="S73" s="1184"/>
      <c r="T73" s="1184"/>
      <c r="U73" s="1184"/>
      <c r="V73" s="1184"/>
      <c r="W73" s="1184"/>
      <c r="X73" s="1184"/>
      <c r="Y73" s="1184"/>
      <c r="Z73" s="1184"/>
      <c r="AA73" s="1184"/>
      <c r="AB73" s="1184"/>
      <c r="AC73" s="1184"/>
      <c r="AD73" s="1184"/>
      <c r="AE73" s="1184"/>
      <c r="AF73" s="1184"/>
      <c r="AG73" s="1184"/>
      <c r="AH73" s="1184"/>
      <c r="AI73" s="1184"/>
      <c r="AJ73" s="1184"/>
      <c r="AK73" s="1184"/>
      <c r="AL73" s="1184"/>
      <c r="AM73" s="1184"/>
      <c r="AN73" s="1184"/>
      <c r="AO73" s="1184"/>
      <c r="AP73" s="1184"/>
      <c r="AQ73" s="1184"/>
      <c r="AR73" s="1184"/>
      <c r="AS73" s="1184"/>
      <c r="AT73" s="1184"/>
      <c r="AU73" s="1184"/>
      <c r="AV73" s="1184"/>
      <c r="AW73" s="1184"/>
      <c r="AX73" s="1184"/>
      <c r="AY73" s="1184"/>
      <c r="AZ73" s="1184"/>
      <c r="BA73" s="1184"/>
      <c r="BB73" s="1184"/>
      <c r="BC73" s="1184"/>
      <c r="BD73" s="1184"/>
      <c r="BE73" s="1184"/>
      <c r="BF73" s="1184"/>
      <c r="BG73" s="1184"/>
      <c r="BH73" s="1184"/>
      <c r="BI73" s="1184"/>
      <c r="BJ73" s="1184"/>
      <c r="BK73" s="1184"/>
      <c r="BL73" s="1184"/>
      <c r="BM73" s="1184"/>
      <c r="BN73" s="1184"/>
      <c r="BO73" s="1184"/>
      <c r="BP73" s="1184"/>
      <c r="BQ73" s="1184"/>
      <c r="BR73" s="1184"/>
      <c r="BS73" s="1184"/>
      <c r="BT73" s="1184"/>
      <c r="BU73" s="1184"/>
      <c r="BV73" s="1184"/>
      <c r="BW73" s="1184"/>
      <c r="BX73" s="1184"/>
      <c r="BY73" s="1184"/>
      <c r="BZ73" s="1184"/>
      <c r="CA73" s="1184"/>
      <c r="CB73" s="1184"/>
      <c r="CC73" s="1184"/>
      <c r="CD73" s="1184"/>
      <c r="CE73" s="1184"/>
      <c r="CF73" s="1184"/>
      <c r="CG73" s="1184"/>
      <c r="CH73" s="1184"/>
      <c r="CI73" s="1184"/>
      <c r="CJ73" s="1184"/>
      <c r="CK73" s="1184"/>
      <c r="CL73" s="1184"/>
      <c r="CM73" s="1184"/>
      <c r="CN73" s="1184"/>
      <c r="CO73" s="1184"/>
      <c r="CP73" s="1184"/>
      <c r="CQ73" s="1184"/>
      <c r="CR73" s="1184"/>
      <c r="CS73" s="1184"/>
      <c r="CT73" s="1184"/>
      <c r="CU73" s="1184"/>
      <c r="CV73" s="1184"/>
      <c r="CW73" s="1184"/>
      <c r="CX73" s="1184"/>
      <c r="CY73" s="1184"/>
      <c r="CZ73" s="1184"/>
      <c r="DA73" s="1184"/>
      <c r="DB73" s="1184"/>
      <c r="DC73" s="1184"/>
      <c r="DD73" s="1184"/>
      <c r="DE73" s="1184"/>
      <c r="DF73" s="1184"/>
      <c r="DG73" s="1184"/>
      <c r="DH73" s="1184"/>
      <c r="DI73" s="1184"/>
      <c r="DJ73" s="1184"/>
      <c r="DK73" s="1184"/>
      <c r="DL73" s="1184"/>
      <c r="DM73" s="1184"/>
      <c r="DN73" s="1184"/>
      <c r="DO73" s="1184"/>
      <c r="DP73" s="1184"/>
      <c r="DQ73" s="1184"/>
      <c r="DR73" s="1184"/>
      <c r="DS73" s="1184"/>
      <c r="DT73" s="1184"/>
      <c r="DU73" s="1184"/>
      <c r="DV73" s="1184"/>
      <c r="DW73" s="1184"/>
      <c r="DX73" s="1184"/>
      <c r="DY73" s="1184"/>
      <c r="DZ73" s="1184"/>
      <c r="EA73" s="1184"/>
      <c r="EB73" s="1184"/>
      <c r="EC73" s="1184"/>
      <c r="ED73" s="1184"/>
      <c r="EE73" s="1184"/>
      <c r="EF73" s="1184"/>
      <c r="EG73" s="1184"/>
      <c r="EH73" s="1184"/>
      <c r="EI73" s="1184"/>
      <c r="EJ73" s="1184"/>
      <c r="EK73" s="1184"/>
      <c r="EL73" s="1184"/>
      <c r="EM73" s="1184"/>
      <c r="EN73" s="1184"/>
      <c r="EO73" s="1184"/>
      <c r="EP73" s="1184"/>
      <c r="EQ73" s="1184"/>
      <c r="ER73" s="1184"/>
      <c r="ES73" s="1184"/>
      <c r="ET73" s="1184"/>
      <c r="EU73" s="1184"/>
      <c r="EV73" s="1184"/>
      <c r="EW73" s="1184"/>
      <c r="EX73" s="1184"/>
      <c r="EY73" s="1184"/>
      <c r="EZ73" s="1184"/>
      <c r="FA73" s="1184"/>
      <c r="FB73" s="1184"/>
      <c r="FC73" s="1184"/>
      <c r="FD73" s="1184"/>
      <c r="FE73" s="1184"/>
      <c r="FF73" s="1184"/>
      <c r="FG73" s="1184"/>
      <c r="FH73" s="1184"/>
      <c r="FI73" s="1184"/>
      <c r="FJ73" s="1184"/>
      <c r="FK73" s="1184"/>
      <c r="FL73" s="1184"/>
      <c r="FM73" s="1184"/>
      <c r="FN73" s="1184"/>
      <c r="FO73" s="1184"/>
      <c r="FP73" s="1184"/>
      <c r="FQ73" s="1184"/>
      <c r="FR73" s="1184"/>
      <c r="FS73" s="1184"/>
      <c r="FT73" s="1184"/>
      <c r="FU73" s="1184"/>
      <c r="FV73" s="1184"/>
      <c r="FW73" s="1184"/>
      <c r="FX73" s="1184"/>
      <c r="FY73" s="1184"/>
      <c r="FZ73" s="1184"/>
      <c r="GA73" s="1184"/>
      <c r="GB73" s="1184"/>
      <c r="GC73" s="1184"/>
      <c r="GD73" s="1184"/>
      <c r="GE73" s="1184"/>
      <c r="GF73" s="1184"/>
      <c r="GG73" s="1184"/>
      <c r="GH73" s="1184"/>
      <c r="GI73" s="1184"/>
      <c r="GJ73" s="1184"/>
      <c r="GK73" s="1184"/>
      <c r="GL73" s="1184"/>
      <c r="GM73" s="1184"/>
      <c r="GN73" s="1184"/>
      <c r="GO73" s="1184"/>
      <c r="GP73" s="1184"/>
      <c r="GQ73" s="1184"/>
      <c r="GR73" s="1184"/>
      <c r="GS73" s="1184"/>
      <c r="GT73" s="1184"/>
      <c r="GU73" s="1184"/>
      <c r="GV73" s="1184"/>
      <c r="GW73" s="1184"/>
      <c r="GX73" s="1184"/>
      <c r="GY73" s="1184"/>
      <c r="GZ73" s="1184"/>
      <c r="HA73" s="1184"/>
      <c r="HB73" s="1184"/>
      <c r="HC73" s="1184"/>
      <c r="HD73" s="1184"/>
      <c r="HE73" s="1184"/>
      <c r="HF73" s="1184"/>
      <c r="HG73" s="1184"/>
      <c r="HH73" s="1184"/>
      <c r="HI73" s="1184"/>
      <c r="HJ73" s="1184"/>
      <c r="HK73" s="1184"/>
      <c r="HL73" s="1184"/>
      <c r="HM73" s="1184"/>
      <c r="HN73" s="1184"/>
      <c r="HO73" s="1184"/>
      <c r="HP73" s="1184"/>
      <c r="HQ73" s="1184"/>
      <c r="HR73" s="1184"/>
      <c r="HS73" s="1184"/>
      <c r="HT73" s="1184"/>
      <c r="HU73" s="1184"/>
      <c r="HV73" s="1184"/>
      <c r="HW73" s="1184"/>
      <c r="HX73" s="1184"/>
      <c r="HY73" s="1184"/>
      <c r="HZ73" s="1184"/>
      <c r="IA73" s="1184"/>
      <c r="IB73" s="1184"/>
      <c r="IC73" s="1184"/>
      <c r="ID73" s="1184"/>
      <c r="IE73" s="1184"/>
      <c r="IF73" s="1184"/>
      <c r="IG73" s="1184"/>
      <c r="IH73" s="1184"/>
      <c r="II73" s="1184"/>
      <c r="IJ73" s="1184"/>
      <c r="IK73" s="1184"/>
      <c r="IL73" s="1184"/>
      <c r="IM73" s="1184"/>
      <c r="IN73" s="1184"/>
      <c r="IO73" s="1184"/>
      <c r="IP73" s="1184"/>
      <c r="IQ73" s="1184"/>
      <c r="IR73" s="1184"/>
      <c r="IS73" s="1184"/>
      <c r="IT73" s="1184"/>
      <c r="IU73" s="1184"/>
      <c r="IV73" s="1184"/>
    </row>
    <row r="74" spans="1:256" ht="18">
      <c r="A74" s="1184"/>
      <c r="B74" s="1184"/>
      <c r="C74" s="1184"/>
      <c r="D74" s="1184"/>
      <c r="E74" s="1184"/>
      <c r="F74" s="1184"/>
      <c r="G74" s="1184"/>
      <c r="H74" s="1184"/>
      <c r="I74" s="1184"/>
      <c r="J74" s="1184"/>
      <c r="K74" s="1184"/>
      <c r="L74" s="1184"/>
      <c r="M74" s="1184"/>
      <c r="N74" s="1184"/>
      <c r="O74" s="1184"/>
      <c r="P74" s="1184"/>
      <c r="Q74" s="1184"/>
      <c r="R74" s="1184"/>
      <c r="S74" s="1184"/>
      <c r="T74" s="1184"/>
      <c r="U74" s="1184"/>
      <c r="V74" s="1184"/>
      <c r="W74" s="1184"/>
      <c r="X74" s="1184"/>
      <c r="Y74" s="1184"/>
      <c r="Z74" s="1184"/>
      <c r="AA74" s="1184"/>
      <c r="AB74" s="1184"/>
      <c r="AC74" s="1184"/>
      <c r="AD74" s="1184"/>
      <c r="AE74" s="1184"/>
      <c r="AF74" s="1184"/>
      <c r="AG74" s="1184"/>
      <c r="AH74" s="1184"/>
      <c r="AI74" s="1184"/>
      <c r="AJ74" s="1184"/>
      <c r="AK74" s="1184"/>
      <c r="AL74" s="1184"/>
      <c r="AM74" s="1184"/>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4"/>
      <c r="BQ74" s="1184"/>
      <c r="BR74" s="1184"/>
      <c r="BS74" s="1184"/>
      <c r="BT74" s="1184"/>
      <c r="BU74" s="1184"/>
      <c r="BV74" s="1184"/>
      <c r="BW74" s="1184"/>
      <c r="BX74" s="1184"/>
      <c r="BY74" s="1184"/>
      <c r="BZ74" s="1184"/>
      <c r="CA74" s="1184"/>
      <c r="CB74" s="1184"/>
      <c r="CC74" s="1184"/>
      <c r="CD74" s="1184"/>
      <c r="CE74" s="1184"/>
      <c r="CF74" s="1184"/>
      <c r="CG74" s="1184"/>
      <c r="CH74" s="1184"/>
      <c r="CI74" s="1184"/>
      <c r="CJ74" s="1184"/>
      <c r="CK74" s="1184"/>
      <c r="CL74" s="1184"/>
      <c r="CM74" s="1184"/>
      <c r="CN74" s="1184"/>
      <c r="CO74" s="1184"/>
      <c r="CP74" s="1184"/>
      <c r="CQ74" s="1184"/>
      <c r="CR74" s="1184"/>
      <c r="CS74" s="1184"/>
      <c r="CT74" s="1184"/>
      <c r="CU74" s="1184"/>
      <c r="CV74" s="1184"/>
      <c r="CW74" s="1184"/>
      <c r="CX74" s="1184"/>
      <c r="CY74" s="1184"/>
      <c r="CZ74" s="1184"/>
      <c r="DA74" s="1184"/>
      <c r="DB74" s="1184"/>
      <c r="DC74" s="1184"/>
      <c r="DD74" s="1184"/>
      <c r="DE74" s="1184"/>
      <c r="DF74" s="1184"/>
      <c r="DG74" s="1184"/>
      <c r="DH74" s="1184"/>
      <c r="DI74" s="1184"/>
      <c r="DJ74" s="1184"/>
      <c r="DK74" s="1184"/>
      <c r="DL74" s="1184"/>
      <c r="DM74" s="1184"/>
      <c r="DN74" s="1184"/>
      <c r="DO74" s="1184"/>
      <c r="DP74" s="1184"/>
      <c r="DQ74" s="1184"/>
      <c r="DR74" s="1184"/>
      <c r="DS74" s="1184"/>
      <c r="DT74" s="1184"/>
      <c r="DU74" s="1184"/>
      <c r="DV74" s="1184"/>
      <c r="DW74" s="1184"/>
      <c r="DX74" s="1184"/>
      <c r="DY74" s="1184"/>
      <c r="DZ74" s="1184"/>
      <c r="EA74" s="1184"/>
      <c r="EB74" s="1184"/>
      <c r="EC74" s="1184"/>
      <c r="ED74" s="1184"/>
      <c r="EE74" s="1184"/>
      <c r="EF74" s="1184"/>
      <c r="EG74" s="1184"/>
      <c r="EH74" s="1184"/>
      <c r="EI74" s="1184"/>
      <c r="EJ74" s="1184"/>
      <c r="EK74" s="1184"/>
      <c r="EL74" s="1184"/>
      <c r="EM74" s="1184"/>
      <c r="EN74" s="1184"/>
      <c r="EO74" s="1184"/>
      <c r="EP74" s="1184"/>
      <c r="EQ74" s="1184"/>
      <c r="ER74" s="1184"/>
      <c r="ES74" s="1184"/>
      <c r="ET74" s="1184"/>
      <c r="EU74" s="1184"/>
      <c r="EV74" s="1184"/>
      <c r="EW74" s="1184"/>
      <c r="EX74" s="1184"/>
      <c r="EY74" s="1184"/>
      <c r="EZ74" s="1184"/>
      <c r="FA74" s="1184"/>
      <c r="FB74" s="1184"/>
      <c r="FC74" s="1184"/>
      <c r="FD74" s="1184"/>
      <c r="FE74" s="1184"/>
      <c r="FF74" s="1184"/>
      <c r="FG74" s="1184"/>
      <c r="FH74" s="1184"/>
      <c r="FI74" s="1184"/>
      <c r="FJ74" s="1184"/>
      <c r="FK74" s="1184"/>
      <c r="FL74" s="1184"/>
      <c r="FM74" s="1184"/>
      <c r="FN74" s="1184"/>
      <c r="FO74" s="1184"/>
      <c r="FP74" s="1184"/>
      <c r="FQ74" s="1184"/>
      <c r="FR74" s="1184"/>
      <c r="FS74" s="1184"/>
      <c r="FT74" s="1184"/>
      <c r="FU74" s="1184"/>
      <c r="FV74" s="1184"/>
      <c r="FW74" s="1184"/>
      <c r="FX74" s="1184"/>
      <c r="FY74" s="1184"/>
      <c r="FZ74" s="1184"/>
      <c r="GA74" s="1184"/>
      <c r="GB74" s="1184"/>
      <c r="GC74" s="1184"/>
      <c r="GD74" s="1184"/>
      <c r="GE74" s="1184"/>
      <c r="GF74" s="1184"/>
      <c r="GG74" s="1184"/>
      <c r="GH74" s="1184"/>
      <c r="GI74" s="1184"/>
      <c r="GJ74" s="1184"/>
      <c r="GK74" s="1184"/>
      <c r="GL74" s="1184"/>
      <c r="GM74" s="1184"/>
      <c r="GN74" s="1184"/>
      <c r="GO74" s="1184"/>
      <c r="GP74" s="1184"/>
      <c r="GQ74" s="1184"/>
      <c r="GR74" s="1184"/>
      <c r="GS74" s="1184"/>
      <c r="GT74" s="1184"/>
      <c r="GU74" s="1184"/>
      <c r="GV74" s="1184"/>
      <c r="GW74" s="1184"/>
      <c r="GX74" s="1184"/>
      <c r="GY74" s="1184"/>
      <c r="GZ74" s="1184"/>
      <c r="HA74" s="1184"/>
      <c r="HB74" s="1184"/>
      <c r="HC74" s="1184"/>
      <c r="HD74" s="1184"/>
      <c r="HE74" s="1184"/>
      <c r="HF74" s="1184"/>
      <c r="HG74" s="1184"/>
      <c r="HH74" s="1184"/>
      <c r="HI74" s="1184"/>
      <c r="HJ74" s="1184"/>
      <c r="HK74" s="1184"/>
      <c r="HL74" s="1184"/>
      <c r="HM74" s="1184"/>
      <c r="HN74" s="1184"/>
      <c r="HO74" s="1184"/>
      <c r="HP74" s="1184"/>
      <c r="HQ74" s="1184"/>
      <c r="HR74" s="1184"/>
      <c r="HS74" s="1184"/>
      <c r="HT74" s="1184"/>
      <c r="HU74" s="1184"/>
      <c r="HV74" s="1184"/>
      <c r="HW74" s="1184"/>
      <c r="HX74" s="1184"/>
      <c r="HY74" s="1184"/>
      <c r="HZ74" s="1184"/>
      <c r="IA74" s="1184"/>
      <c r="IB74" s="1184"/>
      <c r="IC74" s="1184"/>
      <c r="ID74" s="1184"/>
      <c r="IE74" s="1184"/>
      <c r="IF74" s="1184"/>
      <c r="IG74" s="1184"/>
      <c r="IH74" s="1184"/>
      <c r="II74" s="1184"/>
      <c r="IJ74" s="1184"/>
      <c r="IK74" s="1184"/>
      <c r="IL74" s="1184"/>
      <c r="IM74" s="1184"/>
      <c r="IN74" s="1184"/>
      <c r="IO74" s="1184"/>
      <c r="IP74" s="1184"/>
      <c r="IQ74" s="1184"/>
      <c r="IR74" s="1184"/>
      <c r="IS74" s="1184"/>
      <c r="IT74" s="1184"/>
      <c r="IU74" s="1184"/>
      <c r="IV74" s="1184"/>
    </row>
    <row r="75" spans="1:256" ht="18">
      <c r="A75" s="1184"/>
      <c r="B75" s="1184"/>
      <c r="C75" s="1184"/>
      <c r="D75" s="1184"/>
      <c r="E75" s="1184"/>
      <c r="F75" s="1184"/>
      <c r="G75" s="1184"/>
      <c r="H75" s="1184"/>
      <c r="I75" s="1184"/>
      <c r="J75" s="1184"/>
      <c r="K75" s="1184"/>
      <c r="L75" s="1184"/>
      <c r="M75" s="1184"/>
      <c r="N75" s="1184"/>
      <c r="O75" s="1184"/>
      <c r="P75" s="1184"/>
      <c r="Q75" s="1184"/>
      <c r="R75" s="1184"/>
      <c r="S75" s="1184"/>
      <c r="T75" s="1184"/>
      <c r="U75" s="1184"/>
      <c r="V75" s="1184"/>
      <c r="W75" s="1184"/>
      <c r="X75" s="1184"/>
      <c r="Y75" s="1184"/>
      <c r="Z75" s="1184"/>
      <c r="AA75" s="1184"/>
      <c r="AB75" s="1184"/>
      <c r="AC75" s="1184"/>
      <c r="AD75" s="1184"/>
      <c r="AE75" s="1184"/>
      <c r="AF75" s="1184"/>
      <c r="AG75" s="1184"/>
      <c r="AH75" s="1184"/>
      <c r="AI75" s="1184"/>
      <c r="AJ75" s="1184"/>
      <c r="AK75" s="1184"/>
      <c r="AL75" s="1184"/>
      <c r="AM75" s="1184"/>
      <c r="AN75" s="1184"/>
      <c r="AO75" s="1184"/>
      <c r="AP75" s="1184"/>
      <c r="AQ75" s="1184"/>
      <c r="AR75" s="1184"/>
      <c r="AS75" s="1184"/>
      <c r="AT75" s="1184"/>
      <c r="AU75" s="1184"/>
      <c r="AV75" s="1184"/>
      <c r="AW75" s="1184"/>
      <c r="AX75" s="1184"/>
      <c r="AY75" s="1184"/>
      <c r="AZ75" s="1184"/>
      <c r="BA75" s="1184"/>
      <c r="BB75" s="1184"/>
      <c r="BC75" s="1184"/>
      <c r="BD75" s="1184"/>
      <c r="BE75" s="1184"/>
      <c r="BF75" s="1184"/>
      <c r="BG75" s="1184"/>
      <c r="BH75" s="1184"/>
      <c r="BI75" s="1184"/>
      <c r="BJ75" s="1184"/>
      <c r="BK75" s="1184"/>
      <c r="BL75" s="1184"/>
      <c r="BM75" s="1184"/>
      <c r="BN75" s="1184"/>
      <c r="BO75" s="1184"/>
      <c r="BP75" s="1184"/>
      <c r="BQ75" s="1184"/>
      <c r="BR75" s="1184"/>
      <c r="BS75" s="1184"/>
      <c r="BT75" s="1184"/>
      <c r="BU75" s="1184"/>
      <c r="BV75" s="1184"/>
      <c r="BW75" s="1184"/>
      <c r="BX75" s="1184"/>
      <c r="BY75" s="1184"/>
      <c r="BZ75" s="1184"/>
      <c r="CA75" s="1184"/>
      <c r="CB75" s="1184"/>
      <c r="CC75" s="1184"/>
      <c r="CD75" s="1184"/>
      <c r="CE75" s="1184"/>
      <c r="CF75" s="1184"/>
      <c r="CG75" s="1184"/>
      <c r="CH75" s="1184"/>
      <c r="CI75" s="1184"/>
      <c r="CJ75" s="1184"/>
      <c r="CK75" s="1184"/>
      <c r="CL75" s="1184"/>
      <c r="CM75" s="1184"/>
      <c r="CN75" s="1184"/>
      <c r="CO75" s="1184"/>
      <c r="CP75" s="1184"/>
      <c r="CQ75" s="1184"/>
      <c r="CR75" s="1184"/>
      <c r="CS75" s="1184"/>
      <c r="CT75" s="1184"/>
      <c r="CU75" s="1184"/>
      <c r="CV75" s="1184"/>
      <c r="CW75" s="1184"/>
      <c r="CX75" s="1184"/>
      <c r="CY75" s="1184"/>
      <c r="CZ75" s="1184"/>
      <c r="DA75" s="1184"/>
      <c r="DB75" s="1184"/>
      <c r="DC75" s="1184"/>
      <c r="DD75" s="1184"/>
      <c r="DE75" s="1184"/>
      <c r="DF75" s="1184"/>
      <c r="DG75" s="1184"/>
      <c r="DH75" s="1184"/>
      <c r="DI75" s="1184"/>
      <c r="DJ75" s="1184"/>
      <c r="DK75" s="1184"/>
      <c r="DL75" s="1184"/>
      <c r="DM75" s="1184"/>
      <c r="DN75" s="1184"/>
      <c r="DO75" s="1184"/>
      <c r="DP75" s="1184"/>
      <c r="DQ75" s="1184"/>
      <c r="DR75" s="1184"/>
      <c r="DS75" s="1184"/>
      <c r="DT75" s="1184"/>
      <c r="DU75" s="1184"/>
      <c r="DV75" s="1184"/>
      <c r="DW75" s="1184"/>
      <c r="DX75" s="1184"/>
      <c r="DY75" s="1184"/>
      <c r="DZ75" s="1184"/>
      <c r="EA75" s="1184"/>
      <c r="EB75" s="1184"/>
      <c r="EC75" s="1184"/>
      <c r="ED75" s="1184"/>
      <c r="EE75" s="1184"/>
      <c r="EF75" s="1184"/>
      <c r="EG75" s="1184"/>
      <c r="EH75" s="1184"/>
      <c r="EI75" s="1184"/>
      <c r="EJ75" s="1184"/>
      <c r="EK75" s="1184"/>
      <c r="EL75" s="1184"/>
      <c r="EM75" s="1184"/>
      <c r="EN75" s="1184"/>
      <c r="EO75" s="1184"/>
      <c r="EP75" s="1184"/>
      <c r="EQ75" s="1184"/>
      <c r="ER75" s="1184"/>
      <c r="ES75" s="1184"/>
      <c r="ET75" s="1184"/>
      <c r="EU75" s="1184"/>
      <c r="EV75" s="1184"/>
      <c r="EW75" s="1184"/>
      <c r="EX75" s="1184"/>
      <c r="EY75" s="1184"/>
      <c r="EZ75" s="1184"/>
      <c r="FA75" s="1184"/>
      <c r="FB75" s="1184"/>
      <c r="FC75" s="1184"/>
      <c r="FD75" s="1184"/>
      <c r="FE75" s="1184"/>
      <c r="FF75" s="1184"/>
      <c r="FG75" s="1184"/>
      <c r="FH75" s="1184"/>
      <c r="FI75" s="1184"/>
      <c r="FJ75" s="1184"/>
      <c r="FK75" s="1184"/>
      <c r="FL75" s="1184"/>
      <c r="FM75" s="1184"/>
      <c r="FN75" s="1184"/>
      <c r="FO75" s="1184"/>
      <c r="FP75" s="1184"/>
      <c r="FQ75" s="1184"/>
      <c r="FR75" s="1184"/>
      <c r="FS75" s="1184"/>
      <c r="FT75" s="1184"/>
      <c r="FU75" s="1184"/>
      <c r="FV75" s="1184"/>
      <c r="FW75" s="1184"/>
      <c r="FX75" s="1184"/>
      <c r="FY75" s="1184"/>
      <c r="FZ75" s="1184"/>
      <c r="GA75" s="1184"/>
      <c r="GB75" s="1184"/>
      <c r="GC75" s="1184"/>
      <c r="GD75" s="1184"/>
      <c r="GE75" s="1184"/>
      <c r="GF75" s="1184"/>
      <c r="GG75" s="1184"/>
      <c r="GH75" s="1184"/>
      <c r="GI75" s="1184"/>
      <c r="GJ75" s="1184"/>
      <c r="GK75" s="1184"/>
      <c r="GL75" s="1184"/>
      <c r="GM75" s="1184"/>
      <c r="GN75" s="1184"/>
      <c r="GO75" s="1184"/>
      <c r="GP75" s="1184"/>
      <c r="GQ75" s="1184"/>
      <c r="GR75" s="1184"/>
      <c r="GS75" s="1184"/>
      <c r="GT75" s="1184"/>
      <c r="GU75" s="1184"/>
      <c r="GV75" s="1184"/>
      <c r="GW75" s="1184"/>
      <c r="GX75" s="1184"/>
      <c r="GY75" s="1184"/>
      <c r="GZ75" s="1184"/>
      <c r="HA75" s="1184"/>
      <c r="HB75" s="1184"/>
      <c r="HC75" s="1184"/>
      <c r="HD75" s="1184"/>
      <c r="HE75" s="1184"/>
      <c r="HF75" s="1184"/>
      <c r="HG75" s="1184"/>
      <c r="HH75" s="1184"/>
      <c r="HI75" s="1184"/>
      <c r="HJ75" s="1184"/>
      <c r="HK75" s="1184"/>
      <c r="HL75" s="1184"/>
      <c r="HM75" s="1184"/>
      <c r="HN75" s="1184"/>
      <c r="HO75" s="1184"/>
      <c r="HP75" s="1184"/>
      <c r="HQ75" s="1184"/>
      <c r="HR75" s="1184"/>
      <c r="HS75" s="1184"/>
      <c r="HT75" s="1184"/>
      <c r="HU75" s="1184"/>
      <c r="HV75" s="1184"/>
      <c r="HW75" s="1184"/>
      <c r="HX75" s="1184"/>
      <c r="HY75" s="1184"/>
      <c r="HZ75" s="1184"/>
      <c r="IA75" s="1184"/>
      <c r="IB75" s="1184"/>
      <c r="IC75" s="1184"/>
      <c r="ID75" s="1184"/>
      <c r="IE75" s="1184"/>
      <c r="IF75" s="1184"/>
      <c r="IG75" s="1184"/>
      <c r="IH75" s="1184"/>
      <c r="II75" s="1184"/>
      <c r="IJ75" s="1184"/>
      <c r="IK75" s="1184"/>
      <c r="IL75" s="1184"/>
      <c r="IM75" s="1184"/>
      <c r="IN75" s="1184"/>
      <c r="IO75" s="1184"/>
      <c r="IP75" s="1184"/>
      <c r="IQ75" s="1184"/>
      <c r="IR75" s="1184"/>
      <c r="IS75" s="1184"/>
      <c r="IT75" s="1184"/>
      <c r="IU75" s="1184"/>
      <c r="IV75" s="1184"/>
    </row>
    <row r="76" spans="1:256" ht="18">
      <c r="A76" s="1184"/>
      <c r="B76" s="1184"/>
      <c r="C76" s="1184"/>
      <c r="D76" s="1184"/>
      <c r="E76" s="1184"/>
      <c r="F76" s="1184"/>
      <c r="G76" s="1184"/>
      <c r="H76" s="1184"/>
      <c r="I76" s="1184"/>
      <c r="J76" s="1184"/>
      <c r="K76" s="1184"/>
      <c r="L76" s="1184"/>
      <c r="M76" s="1184"/>
      <c r="N76" s="1184"/>
      <c r="O76" s="1184"/>
      <c r="P76" s="1184"/>
      <c r="Q76" s="1184"/>
      <c r="R76" s="1184"/>
      <c r="S76" s="1184"/>
      <c r="T76" s="1184"/>
      <c r="U76" s="1184"/>
      <c r="V76" s="1184"/>
      <c r="W76" s="1184"/>
      <c r="X76" s="1184"/>
      <c r="Y76" s="1184"/>
      <c r="Z76" s="1184"/>
      <c r="AA76" s="1184"/>
      <c r="AB76" s="1184"/>
      <c r="AC76" s="1184"/>
      <c r="AD76" s="1184"/>
      <c r="AE76" s="1184"/>
      <c r="AF76" s="1184"/>
      <c r="AG76" s="1184"/>
      <c r="AH76" s="1184"/>
      <c r="AI76" s="1184"/>
      <c r="AJ76" s="1184"/>
      <c r="AK76" s="1184"/>
      <c r="AL76" s="1184"/>
      <c r="AM76" s="1184"/>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4"/>
      <c r="BQ76" s="1184"/>
      <c r="BR76" s="1184"/>
      <c r="BS76" s="1184"/>
      <c r="BT76" s="1184"/>
      <c r="BU76" s="1184"/>
      <c r="BV76" s="1184"/>
      <c r="BW76" s="1184"/>
      <c r="BX76" s="1184"/>
      <c r="BY76" s="1184"/>
      <c r="BZ76" s="1184"/>
      <c r="CA76" s="1184"/>
      <c r="CB76" s="1184"/>
      <c r="CC76" s="1184"/>
      <c r="CD76" s="1184"/>
      <c r="CE76" s="1184"/>
      <c r="CF76" s="1184"/>
      <c r="CG76" s="1184"/>
      <c r="CH76" s="1184"/>
      <c r="CI76" s="1184"/>
      <c r="CJ76" s="1184"/>
      <c r="CK76" s="1184"/>
      <c r="CL76" s="1184"/>
      <c r="CM76" s="1184"/>
      <c r="CN76" s="1184"/>
      <c r="CO76" s="1184"/>
      <c r="CP76" s="1184"/>
      <c r="CQ76" s="1184"/>
      <c r="CR76" s="1184"/>
      <c r="CS76" s="1184"/>
      <c r="CT76" s="1184"/>
      <c r="CU76" s="1184"/>
      <c r="CV76" s="1184"/>
      <c r="CW76" s="1184"/>
      <c r="CX76" s="1184"/>
      <c r="CY76" s="1184"/>
      <c r="CZ76" s="1184"/>
      <c r="DA76" s="1184"/>
      <c r="DB76" s="1184"/>
      <c r="DC76" s="1184"/>
      <c r="DD76" s="1184"/>
      <c r="DE76" s="1184"/>
      <c r="DF76" s="1184"/>
      <c r="DG76" s="1184"/>
      <c r="DH76" s="1184"/>
      <c r="DI76" s="1184"/>
      <c r="DJ76" s="1184"/>
      <c r="DK76" s="1184"/>
      <c r="DL76" s="1184"/>
      <c r="DM76" s="1184"/>
      <c r="DN76" s="1184"/>
      <c r="DO76" s="1184"/>
      <c r="DP76" s="1184"/>
      <c r="DQ76" s="1184"/>
      <c r="DR76" s="1184"/>
      <c r="DS76" s="1184"/>
      <c r="DT76" s="1184"/>
      <c r="DU76" s="1184"/>
      <c r="DV76" s="1184"/>
      <c r="DW76" s="1184"/>
      <c r="DX76" s="1184"/>
      <c r="DY76" s="1184"/>
      <c r="DZ76" s="1184"/>
      <c r="EA76" s="1184"/>
      <c r="EB76" s="1184"/>
      <c r="EC76" s="1184"/>
      <c r="ED76" s="1184"/>
      <c r="EE76" s="1184"/>
      <c r="EF76" s="1184"/>
      <c r="EG76" s="1184"/>
      <c r="EH76" s="1184"/>
      <c r="EI76" s="1184"/>
      <c r="EJ76" s="1184"/>
      <c r="EK76" s="1184"/>
      <c r="EL76" s="1184"/>
      <c r="EM76" s="1184"/>
      <c r="EN76" s="1184"/>
      <c r="EO76" s="1184"/>
      <c r="EP76" s="1184"/>
      <c r="EQ76" s="1184"/>
      <c r="ER76" s="1184"/>
      <c r="ES76" s="1184"/>
      <c r="ET76" s="1184"/>
      <c r="EU76" s="1184"/>
      <c r="EV76" s="1184"/>
      <c r="EW76" s="1184"/>
      <c r="EX76" s="1184"/>
      <c r="EY76" s="1184"/>
      <c r="EZ76" s="1184"/>
      <c r="FA76" s="1184"/>
      <c r="FB76" s="1184"/>
      <c r="FC76" s="1184"/>
      <c r="FD76" s="1184"/>
      <c r="FE76" s="1184"/>
      <c r="FF76" s="1184"/>
      <c r="FG76" s="1184"/>
      <c r="FH76" s="1184"/>
      <c r="FI76" s="1184"/>
      <c r="FJ76" s="1184"/>
      <c r="FK76" s="1184"/>
      <c r="FL76" s="1184"/>
      <c r="FM76" s="1184"/>
      <c r="FN76" s="1184"/>
      <c r="FO76" s="1184"/>
      <c r="FP76" s="1184"/>
      <c r="FQ76" s="1184"/>
      <c r="FR76" s="1184"/>
      <c r="FS76" s="1184"/>
      <c r="FT76" s="1184"/>
      <c r="FU76" s="1184"/>
      <c r="FV76" s="1184"/>
      <c r="FW76" s="1184"/>
      <c r="FX76" s="1184"/>
      <c r="FY76" s="1184"/>
      <c r="FZ76" s="1184"/>
      <c r="GA76" s="1184"/>
      <c r="GB76" s="1184"/>
      <c r="GC76" s="1184"/>
      <c r="GD76" s="1184"/>
      <c r="GE76" s="1184"/>
      <c r="GF76" s="1184"/>
      <c r="GG76" s="1184"/>
      <c r="GH76" s="1184"/>
      <c r="GI76" s="1184"/>
      <c r="GJ76" s="1184"/>
      <c r="GK76" s="1184"/>
      <c r="GL76" s="1184"/>
      <c r="GM76" s="1184"/>
      <c r="GN76" s="1184"/>
      <c r="GO76" s="1184"/>
      <c r="GP76" s="1184"/>
      <c r="GQ76" s="1184"/>
      <c r="GR76" s="1184"/>
      <c r="GS76" s="1184"/>
      <c r="GT76" s="1184"/>
      <c r="GU76" s="1184"/>
      <c r="GV76" s="1184"/>
      <c r="GW76" s="1184"/>
      <c r="GX76" s="1184"/>
      <c r="GY76" s="1184"/>
      <c r="GZ76" s="1184"/>
      <c r="HA76" s="1184"/>
      <c r="HB76" s="1184"/>
      <c r="HC76" s="1184"/>
      <c r="HD76" s="1184"/>
      <c r="HE76" s="1184"/>
      <c r="HF76" s="1184"/>
      <c r="HG76" s="1184"/>
      <c r="HH76" s="1184"/>
      <c r="HI76" s="1184"/>
      <c r="HJ76" s="1184"/>
      <c r="HK76" s="1184"/>
      <c r="HL76" s="1184"/>
      <c r="HM76" s="1184"/>
      <c r="HN76" s="1184"/>
      <c r="HO76" s="1184"/>
      <c r="HP76" s="1184"/>
      <c r="HQ76" s="1184"/>
      <c r="HR76" s="1184"/>
      <c r="HS76" s="1184"/>
      <c r="HT76" s="1184"/>
      <c r="HU76" s="1184"/>
      <c r="HV76" s="1184"/>
      <c r="HW76" s="1184"/>
      <c r="HX76" s="1184"/>
      <c r="HY76" s="1184"/>
      <c r="HZ76" s="1184"/>
      <c r="IA76" s="1184"/>
      <c r="IB76" s="1184"/>
      <c r="IC76" s="1184"/>
      <c r="ID76" s="1184"/>
      <c r="IE76" s="1184"/>
      <c r="IF76" s="1184"/>
      <c r="IG76" s="1184"/>
      <c r="IH76" s="1184"/>
      <c r="II76" s="1184"/>
      <c r="IJ76" s="1184"/>
      <c r="IK76" s="1184"/>
      <c r="IL76" s="1184"/>
      <c r="IM76" s="1184"/>
      <c r="IN76" s="1184"/>
      <c r="IO76" s="1184"/>
      <c r="IP76" s="1184"/>
      <c r="IQ76" s="1184"/>
      <c r="IR76" s="1184"/>
      <c r="IS76" s="1184"/>
      <c r="IT76" s="1184"/>
      <c r="IU76" s="1184"/>
      <c r="IV76" s="1184"/>
    </row>
    <row r="77" spans="1:256" ht="18">
      <c r="A77" s="1184"/>
      <c r="B77" s="1184"/>
      <c r="C77" s="1184"/>
      <c r="D77" s="1184"/>
      <c r="E77" s="1184"/>
      <c r="F77" s="1184"/>
      <c r="G77" s="1184"/>
      <c r="H77" s="1184"/>
      <c r="I77" s="1184"/>
      <c r="J77" s="1184"/>
      <c r="K77" s="1184"/>
      <c r="L77" s="1184"/>
      <c r="M77" s="1184"/>
      <c r="N77" s="1184"/>
      <c r="O77" s="1184"/>
      <c r="P77" s="1184"/>
      <c r="Q77" s="1184"/>
      <c r="R77" s="1184"/>
      <c r="S77" s="1184"/>
      <c r="T77" s="1184"/>
      <c r="U77" s="1184"/>
      <c r="V77" s="1184"/>
      <c r="W77" s="1184"/>
      <c r="X77" s="1184"/>
      <c r="Y77" s="1184"/>
      <c r="Z77" s="1184"/>
      <c r="AA77" s="1184"/>
      <c r="AB77" s="1184"/>
      <c r="AC77" s="1184"/>
      <c r="AD77" s="1184"/>
      <c r="AE77" s="1184"/>
      <c r="AF77" s="1184"/>
      <c r="AG77" s="1184"/>
      <c r="AH77" s="1184"/>
      <c r="AI77" s="1184"/>
      <c r="AJ77" s="1184"/>
      <c r="AK77" s="1184"/>
      <c r="AL77" s="1184"/>
      <c r="AM77" s="1184"/>
      <c r="AN77" s="1184"/>
      <c r="AO77" s="1184"/>
      <c r="AP77" s="1184"/>
      <c r="AQ77" s="1184"/>
      <c r="AR77" s="1184"/>
      <c r="AS77" s="1184"/>
      <c r="AT77" s="1184"/>
      <c r="AU77" s="1184"/>
      <c r="AV77" s="1184"/>
      <c r="AW77" s="1184"/>
      <c r="AX77" s="1184"/>
      <c r="AY77" s="1184"/>
      <c r="AZ77" s="1184"/>
      <c r="BA77" s="1184"/>
      <c r="BB77" s="1184"/>
      <c r="BC77" s="1184"/>
      <c r="BD77" s="1184"/>
      <c r="BE77" s="1184"/>
      <c r="BF77" s="1184"/>
      <c r="BG77" s="1184"/>
      <c r="BH77" s="1184"/>
      <c r="BI77" s="1184"/>
      <c r="BJ77" s="1184"/>
      <c r="BK77" s="1184"/>
      <c r="BL77" s="1184"/>
      <c r="BM77" s="1184"/>
      <c r="BN77" s="1184"/>
      <c r="BO77" s="1184"/>
      <c r="BP77" s="1184"/>
      <c r="BQ77" s="1184"/>
      <c r="BR77" s="1184"/>
      <c r="BS77" s="1184"/>
      <c r="BT77" s="1184"/>
      <c r="BU77" s="1184"/>
      <c r="BV77" s="1184"/>
      <c r="BW77" s="1184"/>
      <c r="BX77" s="1184"/>
      <c r="BY77" s="1184"/>
      <c r="BZ77" s="1184"/>
      <c r="CA77" s="1184"/>
      <c r="CB77" s="1184"/>
      <c r="CC77" s="1184"/>
      <c r="CD77" s="1184"/>
      <c r="CE77" s="1184"/>
      <c r="CF77" s="1184"/>
      <c r="CG77" s="1184"/>
      <c r="CH77" s="1184"/>
      <c r="CI77" s="1184"/>
      <c r="CJ77" s="1184"/>
      <c r="CK77" s="1184"/>
      <c r="CL77" s="1184"/>
      <c r="CM77" s="1184"/>
      <c r="CN77" s="1184"/>
      <c r="CO77" s="1184"/>
      <c r="CP77" s="1184"/>
      <c r="CQ77" s="1184"/>
      <c r="CR77" s="1184"/>
      <c r="CS77" s="1184"/>
      <c r="CT77" s="1184"/>
      <c r="CU77" s="1184"/>
      <c r="CV77" s="1184"/>
      <c r="CW77" s="1184"/>
      <c r="CX77" s="1184"/>
      <c r="CY77" s="1184"/>
      <c r="CZ77" s="1184"/>
      <c r="DA77" s="1184"/>
      <c r="DB77" s="1184"/>
      <c r="DC77" s="1184"/>
      <c r="DD77" s="1184"/>
      <c r="DE77" s="1184"/>
      <c r="DF77" s="1184"/>
      <c r="DG77" s="1184"/>
      <c r="DH77" s="1184"/>
      <c r="DI77" s="1184"/>
      <c r="DJ77" s="1184"/>
      <c r="DK77" s="1184"/>
      <c r="DL77" s="1184"/>
      <c r="DM77" s="1184"/>
      <c r="DN77" s="1184"/>
      <c r="DO77" s="1184"/>
      <c r="DP77" s="1184"/>
      <c r="DQ77" s="1184"/>
      <c r="DR77" s="1184"/>
      <c r="DS77" s="1184"/>
      <c r="DT77" s="1184"/>
      <c r="DU77" s="1184"/>
      <c r="DV77" s="1184"/>
      <c r="DW77" s="1184"/>
      <c r="DX77" s="1184"/>
      <c r="DY77" s="1184"/>
      <c r="DZ77" s="1184"/>
      <c r="EA77" s="1184"/>
      <c r="EB77" s="1184"/>
      <c r="EC77" s="1184"/>
      <c r="ED77" s="1184"/>
      <c r="EE77" s="1184"/>
      <c r="EF77" s="1184"/>
      <c r="EG77" s="1184"/>
      <c r="EH77" s="1184"/>
      <c r="EI77" s="1184"/>
      <c r="EJ77" s="1184"/>
      <c r="EK77" s="1184"/>
      <c r="EL77" s="1184"/>
      <c r="EM77" s="1184"/>
      <c r="EN77" s="1184"/>
      <c r="EO77" s="1184"/>
      <c r="EP77" s="1184"/>
      <c r="EQ77" s="1184"/>
      <c r="ER77" s="1184"/>
      <c r="ES77" s="1184"/>
      <c r="ET77" s="1184"/>
      <c r="EU77" s="1184"/>
      <c r="EV77" s="1184"/>
      <c r="EW77" s="1184"/>
      <c r="EX77" s="1184"/>
      <c r="EY77" s="1184"/>
      <c r="EZ77" s="1184"/>
      <c r="FA77" s="1184"/>
      <c r="FB77" s="1184"/>
      <c r="FC77" s="1184"/>
      <c r="FD77" s="1184"/>
      <c r="FE77" s="1184"/>
      <c r="FF77" s="1184"/>
      <c r="FG77" s="1184"/>
      <c r="FH77" s="1184"/>
      <c r="FI77" s="1184"/>
      <c r="FJ77" s="1184"/>
      <c r="FK77" s="1184"/>
      <c r="FL77" s="1184"/>
      <c r="FM77" s="1184"/>
      <c r="FN77" s="1184"/>
      <c r="FO77" s="1184"/>
      <c r="FP77" s="1184"/>
      <c r="FQ77" s="1184"/>
      <c r="FR77" s="1184"/>
      <c r="FS77" s="1184"/>
      <c r="FT77" s="1184"/>
      <c r="FU77" s="1184"/>
      <c r="FV77" s="1184"/>
      <c r="FW77" s="1184"/>
      <c r="FX77" s="1184"/>
      <c r="FY77" s="1184"/>
      <c r="FZ77" s="1184"/>
      <c r="GA77" s="1184"/>
      <c r="GB77" s="1184"/>
      <c r="GC77" s="1184"/>
      <c r="GD77" s="1184"/>
      <c r="GE77" s="1184"/>
      <c r="GF77" s="1184"/>
      <c r="GG77" s="1184"/>
      <c r="GH77" s="1184"/>
      <c r="GI77" s="1184"/>
      <c r="GJ77" s="1184"/>
      <c r="GK77" s="1184"/>
      <c r="GL77" s="1184"/>
      <c r="GM77" s="1184"/>
      <c r="GN77" s="1184"/>
      <c r="GO77" s="1184"/>
      <c r="GP77" s="1184"/>
      <c r="GQ77" s="1184"/>
      <c r="GR77" s="1184"/>
      <c r="GS77" s="1184"/>
      <c r="GT77" s="1184"/>
      <c r="GU77" s="1184"/>
      <c r="GV77" s="1184"/>
      <c r="GW77" s="1184"/>
      <c r="GX77" s="1184"/>
      <c r="GY77" s="1184"/>
      <c r="GZ77" s="1184"/>
      <c r="HA77" s="1184"/>
      <c r="HB77" s="1184"/>
      <c r="HC77" s="1184"/>
      <c r="HD77" s="1184"/>
      <c r="HE77" s="1184"/>
      <c r="HF77" s="1184"/>
      <c r="HG77" s="1184"/>
      <c r="HH77" s="1184"/>
      <c r="HI77" s="1184"/>
      <c r="HJ77" s="1184"/>
      <c r="HK77" s="1184"/>
      <c r="HL77" s="1184"/>
      <c r="HM77" s="1184"/>
      <c r="HN77" s="1184"/>
      <c r="HO77" s="1184"/>
      <c r="HP77" s="1184"/>
      <c r="HQ77" s="1184"/>
      <c r="HR77" s="1184"/>
      <c r="HS77" s="1184"/>
      <c r="HT77" s="1184"/>
      <c r="HU77" s="1184"/>
      <c r="HV77" s="1184"/>
      <c r="HW77" s="1184"/>
      <c r="HX77" s="1184"/>
      <c r="HY77" s="1184"/>
      <c r="HZ77" s="1184"/>
      <c r="IA77" s="1184"/>
      <c r="IB77" s="1184"/>
      <c r="IC77" s="1184"/>
      <c r="ID77" s="1184"/>
      <c r="IE77" s="1184"/>
      <c r="IF77" s="1184"/>
      <c r="IG77" s="1184"/>
      <c r="IH77" s="1184"/>
      <c r="II77" s="1184"/>
      <c r="IJ77" s="1184"/>
      <c r="IK77" s="1184"/>
      <c r="IL77" s="1184"/>
      <c r="IM77" s="1184"/>
      <c r="IN77" s="1184"/>
      <c r="IO77" s="1184"/>
      <c r="IP77" s="1184"/>
      <c r="IQ77" s="1184"/>
      <c r="IR77" s="1184"/>
      <c r="IS77" s="1184"/>
      <c r="IT77" s="1184"/>
      <c r="IU77" s="1184"/>
      <c r="IV77" s="1184"/>
    </row>
    <row r="78" spans="1:256" ht="18">
      <c r="A78" s="1184"/>
      <c r="B78" s="1184"/>
      <c r="C78" s="1184"/>
      <c r="D78" s="1184"/>
      <c r="E78" s="1184"/>
      <c r="F78" s="1184"/>
      <c r="G78" s="1184"/>
      <c r="H78" s="1184"/>
      <c r="I78" s="1184"/>
      <c r="J78" s="1184"/>
      <c r="K78" s="1184"/>
      <c r="L78" s="1184"/>
      <c r="M78" s="1184"/>
      <c r="N78" s="1184"/>
      <c r="O78" s="1184"/>
      <c r="P78" s="1184"/>
      <c r="Q78" s="1184"/>
      <c r="R78" s="1184"/>
      <c r="S78" s="1184"/>
      <c r="T78" s="1184"/>
      <c r="U78" s="1184"/>
      <c r="V78" s="1184"/>
      <c r="W78" s="1184"/>
      <c r="X78" s="1184"/>
      <c r="Y78" s="1184"/>
      <c r="Z78" s="1184"/>
      <c r="AA78" s="1184"/>
      <c r="AB78" s="1184"/>
      <c r="AC78" s="1184"/>
      <c r="AD78" s="1184"/>
      <c r="AE78" s="1184"/>
      <c r="AF78" s="1184"/>
      <c r="AG78" s="1184"/>
      <c r="AH78" s="1184"/>
      <c r="AI78" s="1184"/>
      <c r="AJ78" s="1184"/>
      <c r="AK78" s="1184"/>
      <c r="AL78" s="1184"/>
      <c r="AM78" s="1184"/>
      <c r="AN78" s="1184"/>
      <c r="AO78" s="1184"/>
      <c r="AP78" s="1184"/>
      <c r="AQ78" s="1184"/>
      <c r="AR78" s="1184"/>
      <c r="AS78" s="1184"/>
      <c r="AT78" s="1184"/>
      <c r="AU78" s="1184"/>
      <c r="AV78" s="1184"/>
      <c r="AW78" s="1184"/>
      <c r="AX78" s="1184"/>
      <c r="AY78" s="1184"/>
      <c r="AZ78" s="1184"/>
      <c r="BA78" s="1184"/>
      <c r="BB78" s="1184"/>
      <c r="BC78" s="1184"/>
      <c r="BD78" s="1184"/>
      <c r="BE78" s="1184"/>
      <c r="BF78" s="1184"/>
      <c r="BG78" s="1184"/>
      <c r="BH78" s="1184"/>
      <c r="BI78" s="1184"/>
      <c r="BJ78" s="1184"/>
      <c r="BK78" s="1184"/>
      <c r="BL78" s="1184"/>
      <c r="BM78" s="1184"/>
      <c r="BN78" s="1184"/>
      <c r="BO78" s="1184"/>
      <c r="BP78" s="1184"/>
      <c r="BQ78" s="1184"/>
      <c r="BR78" s="1184"/>
      <c r="BS78" s="1184"/>
      <c r="BT78" s="1184"/>
      <c r="BU78" s="1184"/>
      <c r="BV78" s="1184"/>
      <c r="BW78" s="1184"/>
      <c r="BX78" s="1184"/>
      <c r="BY78" s="1184"/>
      <c r="BZ78" s="1184"/>
      <c r="CA78" s="1184"/>
      <c r="CB78" s="1184"/>
      <c r="CC78" s="1184"/>
      <c r="CD78" s="1184"/>
      <c r="CE78" s="1184"/>
      <c r="CF78" s="1184"/>
      <c r="CG78" s="1184"/>
      <c r="CH78" s="1184"/>
      <c r="CI78" s="1184"/>
      <c r="CJ78" s="1184"/>
      <c r="CK78" s="1184"/>
      <c r="CL78" s="1184"/>
      <c r="CM78" s="1184"/>
      <c r="CN78" s="1184"/>
      <c r="CO78" s="1184"/>
      <c r="CP78" s="1184"/>
      <c r="CQ78" s="1184"/>
      <c r="CR78" s="1184"/>
      <c r="CS78" s="1184"/>
      <c r="CT78" s="1184"/>
      <c r="CU78" s="1184"/>
      <c r="CV78" s="1184"/>
      <c r="CW78" s="1184"/>
      <c r="CX78" s="1184"/>
      <c r="CY78" s="1184"/>
      <c r="CZ78" s="1184"/>
      <c r="DA78" s="1184"/>
      <c r="DB78" s="1184"/>
      <c r="DC78" s="1184"/>
      <c r="DD78" s="1184"/>
      <c r="DE78" s="1184"/>
      <c r="DF78" s="1184"/>
      <c r="DG78" s="1184"/>
      <c r="DH78" s="1184"/>
      <c r="DI78" s="1184"/>
      <c r="DJ78" s="1184"/>
      <c r="DK78" s="1184"/>
      <c r="DL78" s="1184"/>
      <c r="DM78" s="1184"/>
      <c r="DN78" s="1184"/>
      <c r="DO78" s="1184"/>
      <c r="DP78" s="1184"/>
      <c r="DQ78" s="1184"/>
      <c r="DR78" s="1184"/>
      <c r="DS78" s="1184"/>
      <c r="DT78" s="1184"/>
      <c r="DU78" s="1184"/>
      <c r="DV78" s="1184"/>
      <c r="DW78" s="1184"/>
      <c r="DX78" s="1184"/>
      <c r="DY78" s="1184"/>
      <c r="DZ78" s="1184"/>
      <c r="EA78" s="1184"/>
      <c r="EB78" s="1184"/>
      <c r="EC78" s="1184"/>
      <c r="ED78" s="1184"/>
      <c r="EE78" s="1184"/>
      <c r="EF78" s="1184"/>
      <c r="EG78" s="1184"/>
      <c r="EH78" s="1184"/>
      <c r="EI78" s="1184"/>
      <c r="EJ78" s="1184"/>
      <c r="EK78" s="1184"/>
      <c r="EL78" s="1184"/>
      <c r="EM78" s="1184"/>
      <c r="EN78" s="1184"/>
      <c r="EO78" s="1184"/>
      <c r="EP78" s="1184"/>
      <c r="EQ78" s="1184"/>
      <c r="ER78" s="1184"/>
      <c r="ES78" s="1184"/>
      <c r="ET78" s="1184"/>
      <c r="EU78" s="1184"/>
      <c r="EV78" s="1184"/>
      <c r="EW78" s="1184"/>
      <c r="EX78" s="1184"/>
      <c r="EY78" s="1184"/>
      <c r="EZ78" s="1184"/>
      <c r="FA78" s="1184"/>
      <c r="FB78" s="1184"/>
      <c r="FC78" s="1184"/>
      <c r="FD78" s="1184"/>
      <c r="FE78" s="1184"/>
      <c r="FF78" s="1184"/>
      <c r="FG78" s="1184"/>
      <c r="FH78" s="1184"/>
      <c r="FI78" s="1184"/>
      <c r="FJ78" s="1184"/>
      <c r="FK78" s="1184"/>
      <c r="FL78" s="1184"/>
      <c r="FM78" s="1184"/>
      <c r="FN78" s="1184"/>
      <c r="FO78" s="1184"/>
      <c r="FP78" s="1184"/>
      <c r="FQ78" s="1184"/>
      <c r="FR78" s="1184"/>
      <c r="FS78" s="1184"/>
      <c r="FT78" s="1184"/>
      <c r="FU78" s="1184"/>
      <c r="FV78" s="1184"/>
      <c r="FW78" s="1184"/>
      <c r="FX78" s="1184"/>
      <c r="FY78" s="1184"/>
      <c r="FZ78" s="1184"/>
      <c r="GA78" s="1184"/>
      <c r="GB78" s="1184"/>
      <c r="GC78" s="1184"/>
      <c r="GD78" s="1184"/>
      <c r="GE78" s="1184"/>
      <c r="GF78" s="1184"/>
      <c r="GG78" s="1184"/>
      <c r="GH78" s="1184"/>
      <c r="GI78" s="1184"/>
      <c r="GJ78" s="1184"/>
      <c r="GK78" s="1184"/>
      <c r="GL78" s="1184"/>
      <c r="GM78" s="1184"/>
      <c r="GN78" s="1184"/>
      <c r="GO78" s="1184"/>
      <c r="GP78" s="1184"/>
      <c r="GQ78" s="1184"/>
      <c r="GR78" s="1184"/>
      <c r="GS78" s="1184"/>
      <c r="GT78" s="1184"/>
      <c r="GU78" s="1184"/>
      <c r="GV78" s="1184"/>
      <c r="GW78" s="1184"/>
      <c r="GX78" s="1184"/>
      <c r="GY78" s="1184"/>
      <c r="GZ78" s="1184"/>
      <c r="HA78" s="1184"/>
      <c r="HB78" s="1184"/>
      <c r="HC78" s="1184"/>
      <c r="HD78" s="1184"/>
      <c r="HE78" s="1184"/>
      <c r="HF78" s="1184"/>
      <c r="HG78" s="1184"/>
      <c r="HH78" s="1184"/>
      <c r="HI78" s="1184"/>
      <c r="HJ78" s="1184"/>
      <c r="HK78" s="1184"/>
      <c r="HL78" s="1184"/>
      <c r="HM78" s="1184"/>
      <c r="HN78" s="1184"/>
      <c r="HO78" s="1184"/>
      <c r="HP78" s="1184"/>
      <c r="HQ78" s="1184"/>
      <c r="HR78" s="1184"/>
      <c r="HS78" s="1184"/>
      <c r="HT78" s="1184"/>
      <c r="HU78" s="1184"/>
      <c r="HV78" s="1184"/>
      <c r="HW78" s="1184"/>
      <c r="HX78" s="1184"/>
      <c r="HY78" s="1184"/>
      <c r="HZ78" s="1184"/>
      <c r="IA78" s="1184"/>
      <c r="IB78" s="1184"/>
      <c r="IC78" s="1184"/>
      <c r="ID78" s="1184"/>
      <c r="IE78" s="1184"/>
      <c r="IF78" s="1184"/>
      <c r="IG78" s="1184"/>
      <c r="IH78" s="1184"/>
      <c r="II78" s="1184"/>
      <c r="IJ78" s="1184"/>
      <c r="IK78" s="1184"/>
      <c r="IL78" s="1184"/>
      <c r="IM78" s="1184"/>
      <c r="IN78" s="1184"/>
      <c r="IO78" s="1184"/>
      <c r="IP78" s="1184"/>
      <c r="IQ78" s="1184"/>
      <c r="IR78" s="1184"/>
      <c r="IS78" s="1184"/>
      <c r="IT78" s="1184"/>
      <c r="IU78" s="1184"/>
      <c r="IV78" s="1184"/>
    </row>
    <row r="79" spans="1:256" ht="18">
      <c r="A79" s="2081"/>
      <c r="B79" s="1184"/>
      <c r="C79" s="1184"/>
      <c r="D79" s="1184"/>
      <c r="E79" s="1184"/>
      <c r="F79" s="1184"/>
      <c r="G79" s="1184"/>
      <c r="H79" s="1184"/>
      <c r="I79" s="1184"/>
      <c r="J79" s="1184"/>
      <c r="K79" s="1184"/>
      <c r="L79" s="1184"/>
      <c r="M79" s="1184"/>
      <c r="N79" s="1184"/>
      <c r="O79" s="1184"/>
      <c r="P79" s="1184"/>
      <c r="Q79" s="1184"/>
      <c r="R79" s="1184"/>
      <c r="S79" s="1184"/>
      <c r="T79" s="1184"/>
      <c r="U79" s="1184"/>
      <c r="V79" s="1184"/>
      <c r="W79" s="1184"/>
      <c r="X79" s="1184"/>
      <c r="Y79" s="1184"/>
      <c r="Z79" s="1184"/>
      <c r="AA79" s="1184"/>
      <c r="AB79" s="1184"/>
      <c r="AC79" s="1184"/>
      <c r="AD79" s="1184"/>
      <c r="AE79" s="1184"/>
      <c r="AF79" s="1184"/>
      <c r="AG79" s="1184"/>
      <c r="AH79" s="1184"/>
      <c r="AI79" s="1184"/>
      <c r="AJ79" s="1184"/>
      <c r="AK79" s="1184"/>
      <c r="AL79" s="1184"/>
      <c r="AM79" s="1184"/>
      <c r="AN79" s="1184"/>
      <c r="AO79" s="1184"/>
      <c r="AP79" s="1184"/>
      <c r="AQ79" s="1184"/>
      <c r="AR79" s="1184"/>
      <c r="AS79" s="1184"/>
      <c r="AT79" s="1184"/>
      <c r="AU79" s="1184"/>
      <c r="AV79" s="1184"/>
      <c r="AW79" s="1184"/>
      <c r="AX79" s="1184"/>
      <c r="AY79" s="1184"/>
      <c r="AZ79" s="1184"/>
      <c r="BA79" s="1184"/>
      <c r="BB79" s="1184"/>
      <c r="BC79" s="1184"/>
      <c r="BD79" s="1184"/>
      <c r="BE79" s="1184"/>
      <c r="BF79" s="1184"/>
      <c r="BG79" s="1184"/>
      <c r="BH79" s="1184"/>
      <c r="BI79" s="1184"/>
      <c r="BJ79" s="1184"/>
      <c r="BK79" s="1184"/>
      <c r="BL79" s="1184"/>
      <c r="BM79" s="1184"/>
      <c r="BN79" s="1184"/>
      <c r="BO79" s="1184"/>
      <c r="BP79" s="1184"/>
      <c r="BQ79" s="1184"/>
      <c r="BR79" s="1184"/>
      <c r="BS79" s="1184"/>
      <c r="BT79" s="1184"/>
      <c r="BU79" s="1184"/>
      <c r="BV79" s="1184"/>
      <c r="BW79" s="1184"/>
      <c r="BX79" s="1184"/>
      <c r="BY79" s="1184"/>
      <c r="BZ79" s="1184"/>
      <c r="CA79" s="1184"/>
      <c r="CB79" s="1184"/>
      <c r="CC79" s="1184"/>
      <c r="CD79" s="1184"/>
      <c r="CE79" s="1184"/>
      <c r="CF79" s="1184"/>
      <c r="CG79" s="1184"/>
      <c r="CH79" s="1184"/>
      <c r="CI79" s="1184"/>
      <c r="CJ79" s="1184"/>
      <c r="CK79" s="1184"/>
      <c r="CL79" s="1184"/>
      <c r="CM79" s="1184"/>
      <c r="CN79" s="1184"/>
      <c r="CO79" s="1184"/>
      <c r="CP79" s="1184"/>
      <c r="CQ79" s="1184"/>
      <c r="CR79" s="1184"/>
      <c r="CS79" s="1184"/>
      <c r="CT79" s="1184"/>
      <c r="CU79" s="1184"/>
      <c r="CV79" s="1184"/>
      <c r="CW79" s="1184"/>
      <c r="CX79" s="1184"/>
      <c r="CY79" s="1184"/>
      <c r="CZ79" s="1184"/>
      <c r="DA79" s="1184"/>
      <c r="DB79" s="1184"/>
      <c r="DC79" s="1184"/>
      <c r="DD79" s="1184"/>
      <c r="DE79" s="1184"/>
      <c r="DF79" s="1184"/>
      <c r="DG79" s="1184"/>
      <c r="DH79" s="1184"/>
      <c r="DI79" s="1184"/>
      <c r="DJ79" s="1184"/>
      <c r="DK79" s="1184"/>
      <c r="DL79" s="1184"/>
      <c r="DM79" s="1184"/>
      <c r="DN79" s="1184"/>
      <c r="DO79" s="1184"/>
      <c r="DP79" s="1184"/>
      <c r="DQ79" s="1184"/>
      <c r="DR79" s="1184"/>
      <c r="DS79" s="1184"/>
      <c r="DT79" s="1184"/>
      <c r="DU79" s="1184"/>
      <c r="DV79" s="1184"/>
      <c r="DW79" s="1184"/>
      <c r="DX79" s="1184"/>
      <c r="DY79" s="1184"/>
      <c r="DZ79" s="1184"/>
      <c r="EA79" s="1184"/>
      <c r="EB79" s="1184"/>
      <c r="EC79" s="1184"/>
      <c r="ED79" s="1184"/>
      <c r="EE79" s="1184"/>
      <c r="EF79" s="1184"/>
      <c r="EG79" s="1184"/>
      <c r="EH79" s="1184"/>
      <c r="EI79" s="1184"/>
      <c r="EJ79" s="1184"/>
      <c r="EK79" s="1184"/>
      <c r="EL79" s="1184"/>
      <c r="EM79" s="1184"/>
      <c r="EN79" s="1184"/>
      <c r="EO79" s="1184"/>
      <c r="EP79" s="1184"/>
      <c r="EQ79" s="1184"/>
      <c r="ER79" s="1184"/>
      <c r="ES79" s="1184"/>
      <c r="ET79" s="1184"/>
      <c r="EU79" s="1184"/>
      <c r="EV79" s="1184"/>
      <c r="EW79" s="1184"/>
      <c r="EX79" s="1184"/>
      <c r="EY79" s="1184"/>
      <c r="EZ79" s="1184"/>
      <c r="FA79" s="1184"/>
      <c r="FB79" s="1184"/>
      <c r="FC79" s="1184"/>
      <c r="FD79" s="1184"/>
      <c r="FE79" s="1184"/>
      <c r="FF79" s="1184"/>
      <c r="FG79" s="1184"/>
      <c r="FH79" s="1184"/>
      <c r="FI79" s="1184"/>
      <c r="FJ79" s="1184"/>
      <c r="FK79" s="1184"/>
      <c r="FL79" s="1184"/>
      <c r="FM79" s="1184"/>
      <c r="FN79" s="1184"/>
      <c r="FO79" s="1184"/>
      <c r="FP79" s="1184"/>
      <c r="FQ79" s="1184"/>
      <c r="FR79" s="1184"/>
      <c r="FS79" s="1184"/>
      <c r="FT79" s="1184"/>
      <c r="FU79" s="1184"/>
      <c r="FV79" s="1184"/>
      <c r="FW79" s="1184"/>
      <c r="FX79" s="1184"/>
      <c r="FY79" s="1184"/>
      <c r="FZ79" s="1184"/>
      <c r="GA79" s="1184"/>
      <c r="GB79" s="1184"/>
      <c r="GC79" s="1184"/>
      <c r="GD79" s="1184"/>
      <c r="GE79" s="1184"/>
      <c r="GF79" s="1184"/>
      <c r="GG79" s="1184"/>
      <c r="GH79" s="1184"/>
      <c r="GI79" s="1184"/>
      <c r="GJ79" s="1184"/>
      <c r="GK79" s="1184"/>
      <c r="GL79" s="1184"/>
      <c r="GM79" s="1184"/>
      <c r="GN79" s="1184"/>
      <c r="GO79" s="1184"/>
      <c r="GP79" s="1184"/>
      <c r="GQ79" s="1184"/>
      <c r="GR79" s="1184"/>
      <c r="GS79" s="1184"/>
      <c r="GT79" s="1184"/>
      <c r="GU79" s="1184"/>
      <c r="GV79" s="1184"/>
      <c r="GW79" s="1184"/>
      <c r="GX79" s="1184"/>
      <c r="GY79" s="1184"/>
      <c r="GZ79" s="1184"/>
      <c r="HA79" s="1184"/>
      <c r="HB79" s="1184"/>
      <c r="HC79" s="1184"/>
      <c r="HD79" s="1184"/>
      <c r="HE79" s="1184"/>
      <c r="HF79" s="1184"/>
      <c r="HG79" s="1184"/>
      <c r="HH79" s="1184"/>
      <c r="HI79" s="1184"/>
      <c r="HJ79" s="1184"/>
      <c r="HK79" s="1184"/>
      <c r="HL79" s="1184"/>
      <c r="HM79" s="1184"/>
      <c r="HN79" s="1184"/>
      <c r="HO79" s="1184"/>
      <c r="HP79" s="1184"/>
      <c r="HQ79" s="1184"/>
      <c r="HR79" s="1184"/>
      <c r="HS79" s="1184"/>
      <c r="HT79" s="1184"/>
      <c r="HU79" s="1184"/>
      <c r="HV79" s="1184"/>
      <c r="HW79" s="1184"/>
      <c r="HX79" s="1184"/>
      <c r="HY79" s="1184"/>
      <c r="HZ79" s="1184"/>
      <c r="IA79" s="1184"/>
      <c r="IB79" s="1184"/>
      <c r="IC79" s="1184"/>
      <c r="ID79" s="1184"/>
      <c r="IE79" s="1184"/>
      <c r="IF79" s="1184"/>
      <c r="IG79" s="1184"/>
      <c r="IH79" s="1184"/>
      <c r="II79" s="1184"/>
      <c r="IJ79" s="1184"/>
      <c r="IK79" s="1184"/>
      <c r="IL79" s="1184"/>
      <c r="IM79" s="1184"/>
      <c r="IN79" s="1184"/>
      <c r="IO79" s="1184"/>
      <c r="IP79" s="1184"/>
      <c r="IQ79" s="1184"/>
      <c r="IR79" s="1184"/>
      <c r="IS79" s="1184"/>
      <c r="IT79" s="1184"/>
      <c r="IU79" s="1184"/>
      <c r="IV79" s="1184"/>
    </row>
    <row r="80" spans="1:256" s="1184" customFormat="1" ht="18"/>
    <row r="81" spans="1:256" ht="18">
      <c r="A81" s="1184"/>
      <c r="B81" s="1184"/>
      <c r="C81" s="1184"/>
      <c r="D81" s="1184"/>
      <c r="E81" s="1184"/>
      <c r="F81" s="1184"/>
      <c r="G81" s="1184"/>
      <c r="H81" s="1184"/>
      <c r="I81" s="1184"/>
      <c r="J81" s="1184"/>
      <c r="K81" s="1184"/>
      <c r="L81" s="1184"/>
      <c r="M81" s="1184"/>
      <c r="N81" s="1184"/>
      <c r="O81" s="1184"/>
      <c r="P81" s="1184"/>
      <c r="Q81" s="1184"/>
      <c r="R81" s="1184"/>
      <c r="S81" s="1184"/>
      <c r="T81" s="1184"/>
      <c r="U81" s="1184"/>
      <c r="V81" s="1184"/>
      <c r="W81" s="1184"/>
      <c r="X81" s="1184"/>
      <c r="Y81" s="1184"/>
      <c r="Z81" s="1184"/>
      <c r="AA81" s="1184"/>
      <c r="AB81" s="1184"/>
      <c r="AC81" s="1184"/>
      <c r="AD81" s="1184"/>
      <c r="AE81" s="1184"/>
      <c r="AF81" s="1184"/>
      <c r="AG81" s="1184"/>
      <c r="AH81" s="1184"/>
      <c r="AI81" s="1184"/>
      <c r="AJ81" s="1184"/>
      <c r="AK81" s="1184"/>
      <c r="AL81" s="1184"/>
      <c r="AM81" s="1184"/>
      <c r="AN81" s="1184"/>
      <c r="AO81" s="1184"/>
      <c r="AP81" s="1184"/>
      <c r="AQ81" s="1184"/>
      <c r="AR81" s="1184"/>
      <c r="AS81" s="1184"/>
      <c r="AT81" s="1184"/>
      <c r="AU81" s="1184"/>
      <c r="AV81" s="1184"/>
      <c r="AW81" s="1184"/>
      <c r="AX81" s="1184"/>
      <c r="AY81" s="1184"/>
      <c r="AZ81" s="1184"/>
      <c r="BA81" s="1184"/>
      <c r="BB81" s="1184"/>
      <c r="BC81" s="1184"/>
      <c r="BD81" s="1184"/>
      <c r="BE81" s="1184"/>
      <c r="BF81" s="1184"/>
      <c r="BG81" s="1184"/>
      <c r="BH81" s="1184"/>
      <c r="BI81" s="1184"/>
      <c r="BJ81" s="1184"/>
      <c r="BK81" s="1184"/>
      <c r="BL81" s="1184"/>
      <c r="BM81" s="1184"/>
      <c r="BN81" s="1184"/>
      <c r="BO81" s="1184"/>
      <c r="BP81" s="1184"/>
      <c r="BQ81" s="1184"/>
      <c r="BR81" s="1184"/>
      <c r="BS81" s="1184"/>
      <c r="BT81" s="1184"/>
      <c r="BU81" s="1184"/>
      <c r="BV81" s="1184"/>
      <c r="BW81" s="1184"/>
      <c r="BX81" s="1184"/>
      <c r="BY81" s="1184"/>
      <c r="BZ81" s="1184"/>
      <c r="CA81" s="1184"/>
      <c r="CB81" s="1184"/>
      <c r="CC81" s="1184"/>
      <c r="CD81" s="1184"/>
      <c r="CE81" s="1184"/>
      <c r="CF81" s="1184"/>
      <c r="CG81" s="1184"/>
      <c r="CH81" s="1184"/>
      <c r="CI81" s="1184"/>
      <c r="CJ81" s="1184"/>
      <c r="CK81" s="1184"/>
      <c r="CL81" s="1184"/>
      <c r="CM81" s="1184"/>
      <c r="CN81" s="1184"/>
      <c r="CO81" s="1184"/>
      <c r="CP81" s="1184"/>
      <c r="CQ81" s="1184"/>
      <c r="CR81" s="1184"/>
      <c r="CS81" s="1184"/>
      <c r="CT81" s="1184"/>
      <c r="CU81" s="1184"/>
      <c r="CV81" s="1184"/>
      <c r="CW81" s="1184"/>
      <c r="CX81" s="1184"/>
      <c r="CY81" s="1184"/>
      <c r="CZ81" s="1184"/>
      <c r="DA81" s="1184"/>
      <c r="DB81" s="1184"/>
      <c r="DC81" s="1184"/>
      <c r="DD81" s="1184"/>
      <c r="DE81" s="1184"/>
      <c r="DF81" s="1184"/>
      <c r="DG81" s="1184"/>
      <c r="DH81" s="1184"/>
      <c r="DI81" s="1184"/>
      <c r="DJ81" s="1184"/>
      <c r="DK81" s="1184"/>
      <c r="DL81" s="1184"/>
      <c r="DM81" s="1184"/>
      <c r="DN81" s="1184"/>
      <c r="DO81" s="1184"/>
      <c r="DP81" s="1184"/>
      <c r="DQ81" s="1184"/>
      <c r="DR81" s="1184"/>
      <c r="DS81" s="1184"/>
      <c r="DT81" s="1184"/>
      <c r="DU81" s="1184"/>
      <c r="DV81" s="1184"/>
      <c r="DW81" s="1184"/>
      <c r="DX81" s="1184"/>
      <c r="DY81" s="1184"/>
      <c r="DZ81" s="1184"/>
      <c r="EA81" s="1184"/>
      <c r="EB81" s="1184"/>
      <c r="EC81" s="1184"/>
      <c r="ED81" s="1184"/>
      <c r="EE81" s="1184"/>
      <c r="EF81" s="1184"/>
      <c r="EG81" s="1184"/>
      <c r="EH81" s="1184"/>
      <c r="EI81" s="1184"/>
      <c r="EJ81" s="1184"/>
      <c r="EK81" s="1184"/>
      <c r="EL81" s="1184"/>
      <c r="EM81" s="1184"/>
      <c r="EN81" s="1184"/>
      <c r="EO81" s="1184"/>
      <c r="EP81" s="1184"/>
      <c r="EQ81" s="1184"/>
      <c r="ER81" s="1184"/>
      <c r="ES81" s="1184"/>
      <c r="ET81" s="1184"/>
      <c r="EU81" s="1184"/>
      <c r="EV81" s="1184"/>
      <c r="EW81" s="1184"/>
      <c r="EX81" s="1184"/>
      <c r="EY81" s="1184"/>
      <c r="EZ81" s="1184"/>
      <c r="FA81" s="1184"/>
      <c r="FB81" s="1184"/>
      <c r="FC81" s="1184"/>
      <c r="FD81" s="1184"/>
      <c r="FE81" s="1184"/>
      <c r="FF81" s="1184"/>
      <c r="FG81" s="1184"/>
      <c r="FH81" s="1184"/>
      <c r="FI81" s="1184"/>
      <c r="FJ81" s="1184"/>
      <c r="FK81" s="1184"/>
      <c r="FL81" s="1184"/>
      <c r="FM81" s="1184"/>
      <c r="FN81" s="1184"/>
      <c r="FO81" s="1184"/>
      <c r="FP81" s="1184"/>
      <c r="FQ81" s="1184"/>
      <c r="FR81" s="1184"/>
      <c r="FS81" s="1184"/>
      <c r="FT81" s="1184"/>
      <c r="FU81" s="1184"/>
      <c r="FV81" s="1184"/>
      <c r="FW81" s="1184"/>
      <c r="FX81" s="1184"/>
      <c r="FY81" s="1184"/>
      <c r="FZ81" s="1184"/>
      <c r="GA81" s="1184"/>
      <c r="GB81" s="1184"/>
      <c r="GC81" s="1184"/>
      <c r="GD81" s="1184"/>
      <c r="GE81" s="1184"/>
      <c r="GF81" s="1184"/>
      <c r="GG81" s="1184"/>
      <c r="GH81" s="1184"/>
      <c r="GI81" s="1184"/>
      <c r="GJ81" s="1184"/>
      <c r="GK81" s="1184"/>
      <c r="GL81" s="1184"/>
      <c r="GM81" s="1184"/>
      <c r="GN81" s="1184"/>
      <c r="GO81" s="1184"/>
      <c r="GP81" s="1184"/>
      <c r="GQ81" s="1184"/>
      <c r="GR81" s="1184"/>
      <c r="GS81" s="1184"/>
      <c r="GT81" s="1184"/>
      <c r="GU81" s="1184"/>
      <c r="GV81" s="1184"/>
      <c r="GW81" s="1184"/>
      <c r="GX81" s="1184"/>
      <c r="GY81" s="1184"/>
      <c r="GZ81" s="1184"/>
      <c r="HA81" s="1184"/>
      <c r="HB81" s="1184"/>
      <c r="HC81" s="1184"/>
      <c r="HD81" s="1184"/>
      <c r="HE81" s="1184"/>
      <c r="HF81" s="1184"/>
      <c r="HG81" s="1184"/>
      <c r="HH81" s="1184"/>
      <c r="HI81" s="1184"/>
      <c r="HJ81" s="1184"/>
      <c r="HK81" s="1184"/>
      <c r="HL81" s="1184"/>
      <c r="HM81" s="1184"/>
      <c r="HN81" s="1184"/>
      <c r="HO81" s="1184"/>
      <c r="HP81" s="1184"/>
      <c r="HQ81" s="1184"/>
      <c r="HR81" s="1184"/>
      <c r="HS81" s="1184"/>
      <c r="HT81" s="1184"/>
      <c r="HU81" s="1184"/>
      <c r="HV81" s="1184"/>
      <c r="HW81" s="1184"/>
      <c r="HX81" s="1184"/>
      <c r="HY81" s="1184"/>
      <c r="HZ81" s="1184"/>
      <c r="IA81" s="1184"/>
      <c r="IB81" s="1184"/>
      <c r="IC81" s="1184"/>
      <c r="ID81" s="1184"/>
      <c r="IE81" s="1184"/>
      <c r="IF81" s="1184"/>
      <c r="IG81" s="1184"/>
      <c r="IH81" s="1184"/>
      <c r="II81" s="1184"/>
      <c r="IJ81" s="1184"/>
      <c r="IK81" s="1184"/>
      <c r="IL81" s="1184"/>
      <c r="IM81" s="1184"/>
      <c r="IN81" s="1184"/>
      <c r="IO81" s="1184"/>
      <c r="IP81" s="1184"/>
      <c r="IQ81" s="1184"/>
      <c r="IR81" s="1184"/>
      <c r="IS81" s="1184"/>
      <c r="IT81" s="1184"/>
      <c r="IU81" s="1184"/>
      <c r="IV81" s="1184"/>
    </row>
    <row r="82" spans="1:256" s="1184" customFormat="1" ht="18"/>
    <row r="83" spans="1:256" s="1184" customFormat="1" ht="18"/>
    <row r="84" spans="1:256" s="1184" customFormat="1" ht="18"/>
    <row r="85" spans="1:256" ht="18">
      <c r="A85" s="1184"/>
      <c r="B85" s="1184"/>
      <c r="C85" s="1184"/>
      <c r="D85" s="1184"/>
      <c r="E85" s="1184"/>
      <c r="F85" s="1184"/>
      <c r="G85" s="1184"/>
      <c r="H85" s="1184"/>
      <c r="I85" s="1184"/>
      <c r="J85" s="1184"/>
      <c r="K85" s="1184"/>
      <c r="L85" s="1184"/>
      <c r="M85" s="1184"/>
      <c r="N85" s="1184"/>
      <c r="O85" s="1184"/>
      <c r="P85" s="1184"/>
      <c r="Q85" s="1184"/>
      <c r="R85" s="1184"/>
      <c r="S85" s="1184"/>
      <c r="T85" s="1184"/>
      <c r="U85" s="1184"/>
      <c r="V85" s="1184"/>
      <c r="W85" s="1184"/>
      <c r="X85" s="1184"/>
      <c r="Y85" s="1184"/>
      <c r="Z85" s="1184"/>
      <c r="AA85" s="1184"/>
      <c r="AB85" s="1184"/>
      <c r="AC85" s="1184"/>
      <c r="AD85" s="1184"/>
      <c r="AE85" s="1184"/>
      <c r="AF85" s="1184"/>
      <c r="AG85" s="1184"/>
      <c r="AH85" s="1184"/>
      <c r="AI85" s="1184"/>
      <c r="AJ85" s="1184"/>
      <c r="AK85" s="1184"/>
      <c r="AL85" s="1184"/>
      <c r="AM85" s="1184"/>
      <c r="AN85" s="1184"/>
      <c r="AO85" s="1184"/>
      <c r="AP85" s="1184"/>
      <c r="AQ85" s="1184"/>
      <c r="AR85" s="1184"/>
      <c r="AS85" s="1184"/>
      <c r="AT85" s="1184"/>
      <c r="AU85" s="1184"/>
      <c r="AV85" s="1184"/>
      <c r="AW85" s="1184"/>
      <c r="AX85" s="1184"/>
      <c r="AY85" s="1184"/>
      <c r="AZ85" s="1184"/>
      <c r="BA85" s="1184"/>
      <c r="BB85" s="1184"/>
      <c r="BC85" s="1184"/>
      <c r="BD85" s="1184"/>
      <c r="BE85" s="1184"/>
      <c r="BF85" s="1184"/>
      <c r="BG85" s="1184"/>
      <c r="BH85" s="1184"/>
      <c r="BI85" s="1184"/>
      <c r="BJ85" s="1184"/>
      <c r="BK85" s="1184"/>
      <c r="BL85" s="1184"/>
      <c r="BM85" s="1184"/>
      <c r="BN85" s="1184"/>
      <c r="BO85" s="1184"/>
      <c r="BP85" s="1184"/>
      <c r="BQ85" s="1184"/>
      <c r="BR85" s="1184"/>
      <c r="BS85" s="1184"/>
      <c r="BT85" s="1184"/>
      <c r="BU85" s="1184"/>
      <c r="BV85" s="1184"/>
      <c r="BW85" s="1184"/>
      <c r="BX85" s="1184"/>
      <c r="BY85" s="1184"/>
      <c r="BZ85" s="1184"/>
      <c r="CA85" s="1184"/>
      <c r="CB85" s="1184"/>
      <c r="CC85" s="1184"/>
      <c r="CD85" s="1184"/>
      <c r="CE85" s="1184"/>
      <c r="CF85" s="1184"/>
      <c r="CG85" s="1184"/>
      <c r="CH85" s="1184"/>
      <c r="CI85" s="1184"/>
      <c r="CJ85" s="1184"/>
      <c r="CK85" s="1184"/>
      <c r="CL85" s="1184"/>
      <c r="CM85" s="1184"/>
      <c r="CN85" s="1184"/>
      <c r="CO85" s="1184"/>
      <c r="CP85" s="1184"/>
      <c r="CQ85" s="1184"/>
      <c r="CR85" s="1184"/>
      <c r="CS85" s="1184"/>
      <c r="CT85" s="1184"/>
      <c r="CU85" s="1184"/>
      <c r="CV85" s="1184"/>
      <c r="CW85" s="1184"/>
      <c r="CX85" s="1184"/>
      <c r="CY85" s="1184"/>
      <c r="CZ85" s="1184"/>
      <c r="DA85" s="1184"/>
      <c r="DB85" s="1184"/>
      <c r="DC85" s="1184"/>
      <c r="DD85" s="1184"/>
      <c r="DE85" s="1184"/>
      <c r="DF85" s="1184"/>
      <c r="DG85" s="1184"/>
      <c r="DH85" s="1184"/>
      <c r="DI85" s="1184"/>
      <c r="DJ85" s="1184"/>
      <c r="DK85" s="1184"/>
      <c r="DL85" s="1184"/>
      <c r="DM85" s="1184"/>
      <c r="DN85" s="1184"/>
      <c r="DO85" s="1184"/>
      <c r="DP85" s="1184"/>
      <c r="DQ85" s="1184"/>
      <c r="DR85" s="1184"/>
      <c r="DS85" s="1184"/>
      <c r="DT85" s="1184"/>
      <c r="DU85" s="1184"/>
      <c r="DV85" s="1184"/>
      <c r="DW85" s="1184"/>
      <c r="DX85" s="1184"/>
      <c r="DY85" s="1184"/>
      <c r="DZ85" s="1184"/>
      <c r="EA85" s="1184"/>
      <c r="EB85" s="1184"/>
      <c r="EC85" s="1184"/>
      <c r="ED85" s="1184"/>
      <c r="EE85" s="1184"/>
      <c r="EF85" s="1184"/>
      <c r="EG85" s="1184"/>
      <c r="EH85" s="1184"/>
      <c r="EI85" s="1184"/>
      <c r="EJ85" s="1184"/>
      <c r="EK85" s="1184"/>
      <c r="EL85" s="1184"/>
      <c r="EM85" s="1184"/>
      <c r="EN85" s="1184"/>
      <c r="EO85" s="1184"/>
      <c r="EP85" s="1184"/>
      <c r="EQ85" s="1184"/>
      <c r="ER85" s="1184"/>
      <c r="ES85" s="1184"/>
      <c r="ET85" s="1184"/>
      <c r="EU85" s="1184"/>
      <c r="EV85" s="1184"/>
      <c r="EW85" s="1184"/>
      <c r="EX85" s="1184"/>
      <c r="EY85" s="1184"/>
      <c r="EZ85" s="1184"/>
      <c r="FA85" s="1184"/>
      <c r="FB85" s="1184"/>
      <c r="FC85" s="1184"/>
      <c r="FD85" s="1184"/>
      <c r="FE85" s="1184"/>
      <c r="FF85" s="1184"/>
      <c r="FG85" s="1184"/>
      <c r="FH85" s="1184"/>
      <c r="FI85" s="1184"/>
      <c r="FJ85" s="1184"/>
      <c r="FK85" s="1184"/>
      <c r="FL85" s="1184"/>
      <c r="FM85" s="1184"/>
      <c r="FN85" s="1184"/>
      <c r="FO85" s="1184"/>
      <c r="FP85" s="1184"/>
      <c r="FQ85" s="1184"/>
      <c r="FR85" s="1184"/>
      <c r="FS85" s="1184"/>
      <c r="FT85" s="1184"/>
      <c r="FU85" s="1184"/>
      <c r="FV85" s="1184"/>
      <c r="FW85" s="1184"/>
      <c r="FX85" s="1184"/>
      <c r="FY85" s="1184"/>
      <c r="FZ85" s="1184"/>
      <c r="GA85" s="1184"/>
      <c r="GB85" s="1184"/>
      <c r="GC85" s="1184"/>
      <c r="GD85" s="1184"/>
      <c r="GE85" s="1184"/>
      <c r="GF85" s="1184"/>
      <c r="GG85" s="1184"/>
      <c r="GH85" s="1184"/>
      <c r="GI85" s="1184"/>
      <c r="GJ85" s="1184"/>
      <c r="GK85" s="1184"/>
      <c r="GL85" s="1184"/>
      <c r="GM85" s="1184"/>
      <c r="GN85" s="1184"/>
      <c r="GO85" s="1184"/>
      <c r="GP85" s="1184"/>
      <c r="GQ85" s="1184"/>
      <c r="GR85" s="1184"/>
      <c r="GS85" s="1184"/>
      <c r="GT85" s="1184"/>
      <c r="GU85" s="1184"/>
      <c r="GV85" s="1184"/>
      <c r="GW85" s="1184"/>
      <c r="GX85" s="1184"/>
      <c r="GY85" s="1184"/>
      <c r="GZ85" s="1184"/>
      <c r="HA85" s="1184"/>
      <c r="HB85" s="1184"/>
      <c r="HC85" s="1184"/>
      <c r="HD85" s="1184"/>
      <c r="HE85" s="1184"/>
      <c r="HF85" s="1184"/>
      <c r="HG85" s="1184"/>
      <c r="HH85" s="1184"/>
      <c r="HI85" s="1184"/>
      <c r="HJ85" s="1184"/>
      <c r="HK85" s="1184"/>
      <c r="HL85" s="1184"/>
      <c r="HM85" s="1184"/>
      <c r="HN85" s="1184"/>
      <c r="HO85" s="1184"/>
      <c r="HP85" s="1184"/>
      <c r="HQ85" s="1184"/>
      <c r="HR85" s="1184"/>
      <c r="HS85" s="1184"/>
      <c r="HT85" s="1184"/>
      <c r="HU85" s="1184"/>
      <c r="HV85" s="1184"/>
      <c r="HW85" s="1184"/>
      <c r="HX85" s="1184"/>
      <c r="HY85" s="1184"/>
      <c r="HZ85" s="1184"/>
      <c r="IA85" s="1184"/>
      <c r="IB85" s="1184"/>
      <c r="IC85" s="1184"/>
      <c r="ID85" s="1184"/>
      <c r="IE85" s="1184"/>
      <c r="IF85" s="1184"/>
      <c r="IG85" s="1184"/>
      <c r="IH85" s="1184"/>
      <c r="II85" s="1184"/>
      <c r="IJ85" s="1184"/>
      <c r="IK85" s="1184"/>
      <c r="IL85" s="1184"/>
      <c r="IM85" s="1184"/>
      <c r="IN85" s="1184"/>
      <c r="IO85" s="1184"/>
      <c r="IP85" s="1184"/>
      <c r="IQ85" s="1184"/>
      <c r="IR85" s="1184"/>
      <c r="IS85" s="1184"/>
      <c r="IT85" s="1184"/>
      <c r="IU85" s="1184"/>
      <c r="IV85" s="1184"/>
    </row>
    <row r="86" spans="1:256" s="1184" customFormat="1" ht="18"/>
    <row r="87" spans="1:256" s="1184" customFormat="1" ht="18"/>
    <row r="88" spans="1:256" s="1184" customFormat="1" ht="18"/>
    <row r="89" spans="1:256" s="1184" customFormat="1" ht="18"/>
    <row r="90" spans="1:256" s="1184" customFormat="1" ht="18"/>
    <row r="91" spans="1:256" s="1184" customFormat="1" ht="18"/>
    <row r="92" spans="1:256" s="1184" customFormat="1" ht="18"/>
    <row r="93" spans="1:256" s="1184" customFormat="1" ht="18"/>
    <row r="94" spans="1:256" s="1184" customFormat="1" ht="18"/>
    <row r="95" spans="1:256" s="1184" customFormat="1" ht="18"/>
    <row r="96" spans="1:256" s="1184" customFormat="1" ht="18"/>
    <row r="97" s="1184" customFormat="1" ht="18"/>
    <row r="98" s="1184" customFormat="1" ht="18"/>
    <row r="99" s="1184" customFormat="1" ht="18"/>
    <row r="100" s="1184" customFormat="1" ht="18"/>
    <row r="101" s="1184" customFormat="1" ht="18"/>
    <row r="102" s="1184" customFormat="1" ht="18"/>
    <row r="103" s="1184" customFormat="1" ht="18"/>
    <row r="104" s="1184" customFormat="1" ht="18"/>
    <row r="105" s="1184" customFormat="1" ht="18"/>
    <row r="106" s="1184" customFormat="1" ht="18"/>
    <row r="107" s="1184" customFormat="1" ht="18"/>
    <row r="108" s="1184" customFormat="1" ht="18"/>
    <row r="109" s="1184" customFormat="1" ht="18"/>
    <row r="110" s="1184" customFormat="1" ht="18"/>
    <row r="111" s="1184" customFormat="1" ht="18"/>
    <row r="112" s="1184" customFormat="1" ht="18"/>
    <row r="113" s="1184" customFormat="1" ht="18"/>
    <row r="114" s="1184" customFormat="1" ht="18"/>
    <row r="115" s="1184" customFormat="1" ht="18"/>
    <row r="116" s="1184" customFormat="1" ht="18"/>
    <row r="117" s="1184" customFormat="1" ht="18"/>
    <row r="118" s="1184" customFormat="1" ht="18"/>
    <row r="119" s="1184" customFormat="1" ht="18"/>
    <row r="120" s="1184" customFormat="1" ht="18"/>
    <row r="121" s="1184" customFormat="1" ht="18"/>
    <row r="122" s="1184" customFormat="1" ht="18"/>
    <row r="123" s="1184" customFormat="1" ht="18"/>
    <row r="124" s="1184" customFormat="1" ht="18"/>
    <row r="125" s="1184" customFormat="1" ht="18"/>
    <row r="126" s="1184" customFormat="1" ht="18"/>
    <row r="127" s="1184" customFormat="1" ht="18"/>
    <row r="128" s="1184" customFormat="1" ht="18"/>
    <row r="129" s="1184" customFormat="1" ht="18"/>
    <row r="130" s="1184" customFormat="1" ht="18"/>
    <row r="131" s="1184" customFormat="1" ht="18"/>
    <row r="132" s="1184" customFormat="1" ht="18"/>
    <row r="133" s="1184" customFormat="1" ht="18"/>
    <row r="134" s="1184" customFormat="1" ht="18"/>
    <row r="135" s="1184" customFormat="1" ht="18"/>
  </sheetData>
  <pageMargins left="0.5" right="0.5" top="0.5" bottom="0.5" header="0" footer="0.25"/>
  <pageSetup scale="64" orientation="landscape" r:id="rId1"/>
  <headerFooter scaleWithDoc="0" alignWithMargins="0">
    <oddFooter>&amp;C&amp;8 32</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5" workbookViewId="0"/>
  </sheetViews>
  <sheetFormatPr defaultColWidth="8.88671875" defaultRowHeight="12.75"/>
  <cols>
    <col min="1" max="1" width="53.5546875" style="1212" customWidth="1"/>
    <col min="2" max="2" width="1.88671875" style="1212" customWidth="1"/>
    <col min="3" max="3" width="2.6640625" style="1212" customWidth="1"/>
    <col min="4" max="4" width="17.5546875" style="1212" customWidth="1"/>
    <col min="5" max="5" width="7.88671875" style="1212" customWidth="1"/>
    <col min="6" max="6" width="18.6640625" style="1212" customWidth="1"/>
    <col min="7" max="7" width="7.77734375" style="1212" customWidth="1"/>
    <col min="8" max="8" width="18.6640625" style="1212" customWidth="1"/>
    <col min="9" max="9" width="7.6640625" style="1212" customWidth="1"/>
    <col min="10" max="10" width="19.21875" style="1212" customWidth="1"/>
    <col min="11" max="11" width="10.6640625" style="1212" customWidth="1"/>
    <col min="12" max="16384" width="8.88671875" style="1212"/>
  </cols>
  <sheetData>
    <row r="1" spans="1:10" ht="15">
      <c r="A1" s="1720" t="s">
        <v>1805</v>
      </c>
    </row>
    <row r="2" spans="1:10" ht="15">
      <c r="A2" s="2791"/>
    </row>
    <row r="3" spans="1:10" ht="18">
      <c r="A3" s="1165" t="s">
        <v>0</v>
      </c>
      <c r="B3" s="1170"/>
      <c r="C3" s="1170"/>
      <c r="D3" s="1170"/>
      <c r="E3" s="1170"/>
      <c r="F3" s="1170"/>
      <c r="G3" s="1165"/>
      <c r="H3" s="1165"/>
      <c r="I3" s="1165"/>
      <c r="J3" s="1211" t="s">
        <v>474</v>
      </c>
    </row>
    <row r="4" spans="1:10" ht="18">
      <c r="A4" s="1165" t="s">
        <v>475</v>
      </c>
      <c r="B4" s="1170"/>
      <c r="C4" s="1165"/>
      <c r="D4" s="1170"/>
      <c r="E4" s="1170"/>
      <c r="F4" s="1170"/>
      <c r="G4" s="1165"/>
      <c r="H4" s="1165"/>
      <c r="I4" s="1165"/>
      <c r="J4" s="1165"/>
    </row>
    <row r="5" spans="1:10" ht="18">
      <c r="A5" s="1165" t="s">
        <v>476</v>
      </c>
      <c r="B5" s="1170"/>
      <c r="C5" s="1165"/>
      <c r="D5" s="1170"/>
      <c r="E5" s="1170"/>
      <c r="F5" s="1170"/>
      <c r="G5" s="1165"/>
      <c r="H5" s="1165"/>
      <c r="I5" s="1165"/>
      <c r="J5" s="1165"/>
    </row>
    <row r="6" spans="1:10" ht="18">
      <c r="A6" s="1213" t="s">
        <v>1562</v>
      </c>
      <c r="B6" s="1170"/>
      <c r="C6" s="1165"/>
      <c r="D6" s="1170"/>
      <c r="E6" s="1170"/>
      <c r="F6" s="1170"/>
      <c r="G6" s="1165"/>
      <c r="H6" s="1165"/>
      <c r="I6" s="1165"/>
      <c r="J6" s="1165"/>
    </row>
    <row r="7" spans="1:10" ht="18">
      <c r="A7" s="1165" t="s">
        <v>1590</v>
      </c>
      <c r="B7" s="1170"/>
      <c r="C7" s="1165"/>
      <c r="D7" s="1170"/>
      <c r="E7" s="1170"/>
      <c r="F7" s="1170"/>
      <c r="G7" s="1165"/>
      <c r="H7" s="1165"/>
      <c r="I7" s="1165"/>
      <c r="J7" s="1165"/>
    </row>
    <row r="8" spans="1:10" ht="18">
      <c r="A8" s="1165"/>
      <c r="B8" s="1170"/>
      <c r="C8" s="1165"/>
      <c r="D8" s="1170"/>
      <c r="E8" s="1170"/>
      <c r="F8" s="1170"/>
      <c r="G8" s="1165"/>
      <c r="H8" s="1165"/>
      <c r="I8" s="1165"/>
      <c r="J8" s="1165"/>
    </row>
    <row r="9" spans="1:10" ht="18">
      <c r="A9" s="1165"/>
      <c r="B9" s="1165"/>
      <c r="C9" s="1165"/>
      <c r="D9" s="1165"/>
      <c r="E9" s="1165"/>
      <c r="F9" s="1165"/>
      <c r="G9" s="1165"/>
      <c r="H9" s="1165"/>
      <c r="I9" s="1165"/>
      <c r="J9" s="1165"/>
    </row>
    <row r="10" spans="1:10" ht="18">
      <c r="A10" s="1165"/>
      <c r="B10" s="1165"/>
      <c r="C10" s="1165"/>
      <c r="D10" s="1214"/>
      <c r="E10" s="1165"/>
      <c r="F10" s="1165"/>
      <c r="G10" s="1165"/>
      <c r="H10" s="1165"/>
      <c r="I10" s="1165"/>
      <c r="J10" s="1214"/>
    </row>
    <row r="11" spans="1:10" ht="18">
      <c r="A11" s="1165"/>
      <c r="B11" s="1165"/>
      <c r="C11" s="1165"/>
      <c r="D11" s="1214" t="s">
        <v>300</v>
      </c>
      <c r="E11" s="1165"/>
      <c r="F11" s="1165"/>
      <c r="G11" s="1165"/>
      <c r="H11" s="1165"/>
      <c r="I11" s="1165"/>
      <c r="J11" s="1214" t="s">
        <v>300</v>
      </c>
    </row>
    <row r="12" spans="1:10" ht="18">
      <c r="A12" s="1215" t="s">
        <v>429</v>
      </c>
      <c r="B12" s="1165"/>
      <c r="C12" s="1165"/>
      <c r="D12" s="1214" t="s">
        <v>1563</v>
      </c>
      <c r="E12" s="1165"/>
      <c r="F12" s="1214" t="s">
        <v>302</v>
      </c>
      <c r="G12" s="1165"/>
      <c r="H12" s="1214" t="s">
        <v>303</v>
      </c>
      <c r="I12" s="1165"/>
      <c r="J12" s="1141" t="s">
        <v>1559</v>
      </c>
    </row>
    <row r="13" spans="1:10" ht="18">
      <c r="A13" s="1215"/>
      <c r="B13" s="1165"/>
      <c r="C13" s="1165"/>
      <c r="D13" s="1216"/>
      <c r="E13" s="1165"/>
      <c r="F13" s="1216"/>
      <c r="G13" s="1165"/>
      <c r="H13" s="1217" t="s">
        <v>299</v>
      </c>
      <c r="I13" s="1165"/>
      <c r="J13" s="1216"/>
    </row>
    <row r="14" spans="1:10" ht="18">
      <c r="A14" s="1218" t="s">
        <v>477</v>
      </c>
      <c r="B14" s="1165"/>
      <c r="C14" s="1165"/>
      <c r="D14" s="1165"/>
      <c r="E14" s="1165"/>
      <c r="F14" s="1219"/>
      <c r="G14" s="1165"/>
      <c r="H14" s="1165"/>
      <c r="I14" s="1165"/>
      <c r="J14" s="1165"/>
    </row>
    <row r="15" spans="1:10" ht="24.95" customHeight="1">
      <c r="A15" s="1170" t="s">
        <v>478</v>
      </c>
      <c r="B15" s="1165"/>
      <c r="C15" s="1170"/>
      <c r="D15" s="1220">
        <v>2.7080000000000002</v>
      </c>
      <c r="E15" s="1220"/>
      <c r="F15" s="1220">
        <v>0</v>
      </c>
      <c r="G15" s="1220"/>
      <c r="H15" s="1220">
        <v>0</v>
      </c>
      <c r="I15" s="1220"/>
      <c r="J15" s="1220">
        <f>ROUND(D15+F15-H15,3)</f>
        <v>2.7080000000000002</v>
      </c>
    </row>
    <row r="16" spans="1:10" ht="24.95" customHeight="1">
      <c r="A16" s="1221" t="s">
        <v>479</v>
      </c>
      <c r="B16" s="1170"/>
      <c r="C16" s="1170"/>
      <c r="D16" s="2004">
        <v>2539.605</v>
      </c>
      <c r="E16" s="1222"/>
      <c r="F16" s="1223">
        <v>10827.998</v>
      </c>
      <c r="G16" s="1222"/>
      <c r="H16" s="1223">
        <v>11402.054</v>
      </c>
      <c r="I16" s="1222"/>
      <c r="J16" s="2004">
        <f>ROUND(D16+F16-H16,3)</f>
        <v>1965.549</v>
      </c>
    </row>
    <row r="17" spans="1:14" ht="24.95" customHeight="1">
      <c r="A17" s="1170" t="s">
        <v>480</v>
      </c>
      <c r="B17" s="1170"/>
      <c r="C17" s="1170"/>
      <c r="D17" s="1152">
        <v>0</v>
      </c>
      <c r="E17" s="1222"/>
      <c r="F17" s="1152">
        <v>168.161</v>
      </c>
      <c r="G17" s="1222"/>
      <c r="H17" s="1152">
        <v>168.161</v>
      </c>
      <c r="I17" s="1222"/>
      <c r="J17" s="2004">
        <f>ROUND(D17+F17-H17,3)</f>
        <v>0</v>
      </c>
    </row>
    <row r="18" spans="1:14" ht="24.95" customHeight="1" thickBot="1">
      <c r="A18" s="1224" t="s">
        <v>481</v>
      </c>
      <c r="B18" s="1170"/>
      <c r="C18" s="1170"/>
      <c r="D18" s="1225">
        <f>ROUND(SUM(D15:D17),3)</f>
        <v>2542.3130000000001</v>
      </c>
      <c r="E18" s="1226"/>
      <c r="F18" s="1225">
        <f>ROUND(SUM(F15:F17),3)</f>
        <v>10996.159</v>
      </c>
      <c r="G18" s="1226"/>
      <c r="H18" s="1225">
        <f>ROUND(SUM(H15:H17),3)</f>
        <v>11570.215</v>
      </c>
      <c r="I18" s="1226"/>
      <c r="J18" s="1225">
        <f>ROUND(SUM(J15:J17),3)</f>
        <v>1968.2570000000001</v>
      </c>
      <c r="K18" s="1227"/>
      <c r="L18" s="1227"/>
      <c r="M18" s="1227"/>
      <c r="N18" s="1227"/>
    </row>
    <row r="19" spans="1:14" ht="18.75" thickTop="1">
      <c r="A19" s="1170"/>
      <c r="B19" s="1170"/>
      <c r="C19" s="1170"/>
      <c r="D19" s="1228"/>
      <c r="E19" s="1170"/>
      <c r="F19" s="1228"/>
      <c r="G19" s="1170"/>
      <c r="H19" s="1228"/>
      <c r="I19" s="1170"/>
      <c r="J19" s="1228"/>
    </row>
    <row r="20" spans="1:14" ht="18">
      <c r="A20" s="1170"/>
      <c r="B20" s="1170"/>
      <c r="C20" s="1170"/>
      <c r="D20" s="1228"/>
      <c r="E20" s="1170"/>
      <c r="F20" s="1228"/>
      <c r="G20" s="1170"/>
      <c r="H20" s="1228"/>
      <c r="I20" s="1170"/>
      <c r="J20" s="1228"/>
    </row>
    <row r="21" spans="1:14" ht="18">
      <c r="A21" s="1170"/>
      <c r="B21" s="1170"/>
      <c r="C21" s="1170"/>
      <c r="D21" s="1228"/>
      <c r="E21" s="1170"/>
      <c r="F21" s="1228"/>
      <c r="G21" s="1170"/>
      <c r="H21" s="1228"/>
      <c r="I21" s="1170"/>
      <c r="J21" s="1228"/>
    </row>
    <row r="22" spans="1:14" ht="18.75" customHeight="1">
      <c r="A22" s="1229" t="s">
        <v>482</v>
      </c>
      <c r="B22" s="1170"/>
      <c r="C22" s="1170"/>
      <c r="D22" s="1170"/>
      <c r="E22" s="1170"/>
      <c r="F22" s="1170" t="s">
        <v>21</v>
      </c>
      <c r="G22" s="1170"/>
      <c r="H22" s="1170"/>
      <c r="I22" s="1170"/>
      <c r="J22" s="1170"/>
    </row>
    <row r="23" spans="1:14" ht="12.75" customHeight="1"/>
    <row r="24" spans="1:14" ht="56.25" customHeight="1">
      <c r="A24" s="3174" t="s">
        <v>1825</v>
      </c>
      <c r="B24" s="3175"/>
      <c r="C24" s="3175"/>
      <c r="D24" s="3175"/>
      <c r="E24" s="3175"/>
      <c r="F24" s="3175"/>
      <c r="G24" s="3175"/>
      <c r="H24" s="3175"/>
      <c r="I24" s="3175"/>
      <c r="J24" s="3175"/>
    </row>
    <row r="25" spans="1:14" ht="32.25" customHeight="1">
      <c r="A25" s="3176" t="s">
        <v>1827</v>
      </c>
      <c r="B25" s="3177"/>
      <c r="C25" s="3177"/>
      <c r="D25" s="3177"/>
      <c r="E25" s="3177"/>
      <c r="F25" s="3177"/>
      <c r="G25" s="3177"/>
      <c r="H25" s="3177"/>
      <c r="I25" s="3177"/>
      <c r="J25" s="3177"/>
    </row>
    <row r="26" spans="1:14" ht="18.75" customHeight="1">
      <c r="A26" s="3178"/>
      <c r="B26" s="3179"/>
      <c r="C26" s="3179"/>
      <c r="D26" s="3179"/>
      <c r="E26" s="3179"/>
      <c r="F26" s="3179"/>
      <c r="G26" s="3179"/>
      <c r="H26" s="3179"/>
      <c r="I26" s="3179"/>
      <c r="J26" s="3179"/>
    </row>
    <row r="27" spans="1:14" ht="18" customHeight="1">
      <c r="A27" s="1230"/>
      <c r="B27" s="1231"/>
      <c r="C27" s="1231"/>
      <c r="D27" s="1231"/>
      <c r="E27" s="1231"/>
      <c r="F27" s="1231"/>
      <c r="G27" s="1231"/>
      <c r="H27" s="1231"/>
      <c r="I27" s="1231"/>
      <c r="J27" s="1231"/>
    </row>
    <row r="28" spans="1:14" ht="20.25" customHeight="1">
      <c r="A28" s="3180"/>
      <c r="B28" s="3179"/>
      <c r="C28" s="3179"/>
      <c r="D28" s="3179"/>
      <c r="E28" s="3179"/>
      <c r="F28" s="3179"/>
      <c r="G28" s="3179"/>
      <c r="H28" s="3179"/>
      <c r="I28" s="3179"/>
      <c r="J28" s="3179"/>
    </row>
    <row r="29" spans="1:14" ht="20.25" customHeight="1">
      <c r="A29" s="1232"/>
      <c r="B29" s="1231"/>
      <c r="C29" s="1231"/>
      <c r="D29" s="1231"/>
      <c r="E29" s="1231"/>
      <c r="F29" s="1231"/>
      <c r="G29" s="1231"/>
      <c r="H29" s="1231"/>
      <c r="I29" s="1231"/>
      <c r="J29" s="1231"/>
    </row>
    <row r="30" spans="1:14" ht="20.25" customHeight="1">
      <c r="A30" s="1232"/>
      <c r="B30" s="1231"/>
      <c r="C30" s="1231"/>
      <c r="D30" s="1231"/>
      <c r="E30" s="1231"/>
      <c r="F30" s="1231"/>
      <c r="G30" s="1231"/>
      <c r="H30" s="1231"/>
      <c r="I30" s="1231"/>
      <c r="J30" s="1231"/>
    </row>
    <row r="31" spans="1:14" ht="20.25" customHeight="1">
      <c r="A31" s="1232"/>
      <c r="B31" s="1231"/>
      <c r="C31" s="1231"/>
      <c r="D31" s="1231"/>
      <c r="E31" s="1231"/>
      <c r="F31" s="1231"/>
      <c r="G31" s="1231"/>
      <c r="H31" s="1231"/>
      <c r="I31" s="1231"/>
      <c r="J31" s="1231"/>
    </row>
    <row r="32" spans="1:14" ht="20.25" customHeight="1">
      <c r="A32" s="1232"/>
      <c r="B32" s="1231"/>
      <c r="C32" s="1231"/>
      <c r="D32" s="1231"/>
      <c r="E32" s="1231"/>
      <c r="F32" s="1231"/>
      <c r="G32" s="1231"/>
      <c r="H32" s="1231"/>
      <c r="I32" s="1231"/>
      <c r="J32" s="1231"/>
    </row>
    <row r="33" spans="1:10" ht="20.25" customHeight="1">
      <c r="A33" s="1232"/>
      <c r="B33" s="1231"/>
      <c r="C33" s="1231"/>
      <c r="D33" s="1231"/>
      <c r="E33" s="1231"/>
      <c r="F33" s="1231"/>
      <c r="G33" s="1231"/>
      <c r="H33" s="1231"/>
      <c r="I33" s="1231"/>
      <c r="J33" s="1231"/>
    </row>
    <row r="34" spans="1:10" ht="20.25" customHeight="1">
      <c r="A34" s="1232"/>
      <c r="B34" s="1231"/>
      <c r="C34" s="1231"/>
      <c r="D34" s="1231"/>
      <c r="E34" s="1231"/>
      <c r="F34" s="1231"/>
      <c r="G34" s="1231"/>
      <c r="H34" s="1231"/>
      <c r="I34" s="1231"/>
      <c r="J34" s="1231"/>
    </row>
    <row r="35" spans="1:10" ht="20.25" customHeight="1">
      <c r="A35" s="1232"/>
      <c r="B35" s="1231"/>
      <c r="C35" s="1231"/>
      <c r="D35" s="1231"/>
      <c r="E35" s="1231"/>
      <c r="F35" s="1231"/>
      <c r="G35" s="1231"/>
      <c r="H35" s="1231"/>
      <c r="I35" s="1231"/>
      <c r="J35" s="1231"/>
    </row>
    <row r="36" spans="1:10" ht="20.25" customHeight="1">
      <c r="A36" s="1232"/>
      <c r="B36" s="1231"/>
      <c r="C36" s="1231"/>
      <c r="D36" s="1231"/>
      <c r="E36" s="1231"/>
      <c r="F36" s="1231"/>
      <c r="G36" s="1231"/>
      <c r="H36" s="1231"/>
      <c r="I36" s="1231"/>
      <c r="J36" s="1231"/>
    </row>
    <row r="37" spans="1:10" ht="20.25" customHeight="1">
      <c r="A37" s="1232"/>
      <c r="B37" s="1231"/>
      <c r="C37" s="1231"/>
      <c r="D37" s="1231"/>
      <c r="E37" s="1231"/>
      <c r="F37" s="1231"/>
      <c r="G37" s="1231"/>
      <c r="H37" s="1231"/>
      <c r="I37" s="1231"/>
      <c r="J37" s="1231"/>
    </row>
    <row r="38" spans="1:10" ht="20.25" customHeight="1">
      <c r="A38" s="1232"/>
      <c r="B38" s="1231"/>
      <c r="C38" s="1231"/>
      <c r="D38" s="1231"/>
      <c r="E38" s="1231"/>
      <c r="F38" s="1231"/>
      <c r="G38" s="1231"/>
      <c r="H38" s="1231"/>
      <c r="I38" s="1231"/>
      <c r="J38" s="1231"/>
    </row>
    <row r="39" spans="1:10" ht="20.25" customHeight="1">
      <c r="A39" s="1232"/>
      <c r="B39" s="1231"/>
      <c r="C39" s="1231"/>
      <c r="D39" s="1231"/>
      <c r="E39" s="1231"/>
      <c r="F39" s="1231"/>
      <c r="G39" s="1231"/>
      <c r="H39" s="1231"/>
      <c r="I39" s="1231"/>
      <c r="J39" s="1231"/>
    </row>
    <row r="40" spans="1:10" ht="20.25" customHeight="1">
      <c r="A40" s="1232"/>
      <c r="B40" s="1231"/>
      <c r="C40" s="1231"/>
      <c r="D40" s="1231"/>
      <c r="E40" s="1231"/>
      <c r="F40" s="1231"/>
      <c r="G40" s="1231"/>
      <c r="H40" s="1231"/>
      <c r="I40" s="1231"/>
      <c r="J40" s="1231"/>
    </row>
    <row r="41" spans="1:10" ht="21" customHeight="1"/>
    <row r="42" spans="1:10" ht="21" customHeight="1">
      <c r="A42" s="1232"/>
      <c r="B42" s="1231"/>
      <c r="C42" s="1231"/>
      <c r="D42" s="1231"/>
      <c r="E42" s="1231"/>
      <c r="F42" s="1231"/>
      <c r="G42" s="1231"/>
      <c r="H42" s="1231"/>
      <c r="I42" s="1231"/>
      <c r="J42" s="1231"/>
    </row>
    <row r="43" spans="1:10" ht="18" customHeight="1">
      <c r="A43" s="1233"/>
      <c r="B43" s="1234"/>
      <c r="C43" s="1235"/>
      <c r="D43" s="1236"/>
      <c r="E43" s="1235"/>
      <c r="F43" s="1236"/>
      <c r="G43" s="1235"/>
      <c r="H43" s="1236"/>
      <c r="I43" s="1237"/>
    </row>
    <row r="44" spans="1:10" ht="18" customHeight="1">
      <c r="A44" s="1238"/>
      <c r="B44" s="1234"/>
      <c r="C44" s="1234"/>
      <c r="D44" s="1236"/>
      <c r="E44" s="1234"/>
      <c r="F44" s="1239"/>
      <c r="G44" s="1236"/>
      <c r="H44" s="1236"/>
      <c r="I44" s="1237"/>
    </row>
    <row r="45" spans="1:10" ht="18" customHeight="1">
      <c r="A45" s="1238"/>
      <c r="B45" s="1234"/>
      <c r="C45" s="1234"/>
      <c r="D45" s="1236"/>
      <c r="E45" s="1234"/>
      <c r="F45" s="1239"/>
      <c r="G45" s="1236"/>
      <c r="H45" s="1236"/>
      <c r="I45" s="1237"/>
    </row>
    <row r="46" spans="1:10" ht="18" customHeight="1">
      <c r="A46" s="1238"/>
      <c r="B46" s="1234"/>
      <c r="C46" s="1234"/>
      <c r="D46" s="1236"/>
      <c r="E46" s="1234"/>
      <c r="F46" s="1239"/>
      <c r="G46" s="1236"/>
      <c r="H46" s="1236"/>
      <c r="I46" s="1237"/>
    </row>
    <row r="47" spans="1:10" ht="18" customHeight="1">
      <c r="A47" s="1238"/>
      <c r="B47" s="1234"/>
      <c r="C47" s="1234"/>
      <c r="D47" s="1236"/>
      <c r="E47" s="1234"/>
      <c r="F47" s="1236"/>
      <c r="G47" s="1236"/>
      <c r="H47" s="1240"/>
      <c r="I47" s="1237"/>
    </row>
    <row r="48" spans="1:10" ht="18" customHeight="1">
      <c r="A48" s="1241"/>
      <c r="B48" s="1234"/>
      <c r="C48" s="1234"/>
      <c r="D48" s="1236"/>
      <c r="E48" s="1234"/>
      <c r="F48" s="1236"/>
      <c r="G48" s="1236"/>
      <c r="H48" s="1236"/>
      <c r="I48" s="1237"/>
    </row>
    <row r="49" spans="1:9" ht="18" customHeight="1">
      <c r="A49" s="1242"/>
      <c r="B49" s="1234"/>
      <c r="C49" s="1234"/>
      <c r="D49" s="1236"/>
      <c r="E49" s="1234"/>
      <c r="F49" s="1240"/>
      <c r="G49" s="1236"/>
      <c r="H49" s="1236"/>
      <c r="I49" s="1237"/>
    </row>
    <row r="50" spans="1:9" ht="18" customHeight="1">
      <c r="A50" s="1238"/>
      <c r="B50" s="1234"/>
      <c r="C50" s="1234"/>
      <c r="D50" s="1236"/>
      <c r="E50" s="1234"/>
      <c r="F50" s="1239"/>
      <c r="G50" s="1236"/>
      <c r="H50" s="1236"/>
      <c r="I50" s="1237"/>
    </row>
    <row r="51" spans="1:9" ht="18" customHeight="1">
      <c r="A51" s="1238"/>
      <c r="B51" s="1234"/>
      <c r="C51" s="1234"/>
      <c r="D51" s="1236"/>
      <c r="E51" s="1234"/>
      <c r="F51" s="1243"/>
      <c r="G51" s="1236"/>
      <c r="H51" s="1240"/>
      <c r="I51" s="1237"/>
    </row>
    <row r="52" spans="1:9" ht="18" customHeight="1">
      <c r="A52" s="1241"/>
      <c r="B52" s="1234"/>
      <c r="C52" s="1235"/>
      <c r="D52" s="1244"/>
      <c r="E52" s="1235"/>
      <c r="G52" s="1235"/>
      <c r="H52" s="1244"/>
      <c r="I52" s="1237"/>
    </row>
  </sheetData>
  <mergeCells count="4">
    <mergeCell ref="A24:J24"/>
    <mergeCell ref="A25:J25"/>
    <mergeCell ref="A26:J26"/>
    <mergeCell ref="A28:J28"/>
  </mergeCells>
  <pageMargins left="0.5" right="0.5" top="1" bottom="0.5" header="0" footer="0.25"/>
  <pageSetup scale="68" orientation="landscape" verticalDpi="400" r:id="rId1"/>
  <headerFooter scaleWithDoc="0" alignWithMargins="0">
    <oddFooter>&amp;C&amp;8 33</oddFooter>
  </headerFooter>
  <rowBreaks count="1" manualBreakCount="1">
    <brk id="72" max="16383" man="1"/>
  </rowBreaks>
  <drawing r:id="rId2"/>
</worksheet>
</file>

<file path=xl/worksheets/sheet32.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80" zoomScaleSheetLayoutView="75" workbookViewId="0"/>
  </sheetViews>
  <sheetFormatPr defaultRowHeight="12.75"/>
  <cols>
    <col min="1" max="1" width="39.21875" style="1636" customWidth="1"/>
    <col min="2" max="2" width="2.109375" style="1636" customWidth="1"/>
    <col min="3" max="3" width="15.21875" style="1636" customWidth="1"/>
    <col min="4" max="4" width="2.109375" style="1636" customWidth="1"/>
    <col min="5" max="5" width="12.88671875" style="1636" bestFit="1" customWidth="1"/>
    <col min="6" max="6" width="2.109375" style="1636" customWidth="1"/>
    <col min="7" max="7" width="12.88671875" style="1636" customWidth="1"/>
    <col min="8" max="8" width="2.109375" style="1636" customWidth="1"/>
    <col min="9" max="9" width="15.5546875" style="1637" customWidth="1"/>
    <col min="10" max="10" width="2.109375" style="1636" customWidth="1"/>
    <col min="11" max="11" width="13.33203125" style="1637" customWidth="1"/>
    <col min="12" max="12" width="2.109375" style="1636" customWidth="1"/>
    <col min="13" max="13" width="15.33203125" style="2613" bestFit="1" customWidth="1"/>
    <col min="14" max="14" width="1.88671875" style="1636" customWidth="1"/>
    <col min="15" max="15" width="1.33203125" style="1636" customWidth="1"/>
    <col min="16" max="16" width="2" style="1636" customWidth="1"/>
    <col min="17" max="17" width="15" style="1636" customWidth="1"/>
    <col min="18" max="18" width="2.109375" style="1636" customWidth="1"/>
    <col min="19" max="19" width="14" style="1636" customWidth="1"/>
    <col min="20" max="20" width="11.77734375" style="1636" customWidth="1"/>
    <col min="21" max="21" width="12.44140625" style="1636" customWidth="1"/>
    <col min="22" max="22" width="8" style="1636" bestFit="1" customWidth="1"/>
    <col min="23" max="16384" width="8.88671875" style="1636"/>
  </cols>
  <sheetData>
    <row r="1" spans="1:23" ht="15">
      <c r="A1" s="1720" t="s">
        <v>1805</v>
      </c>
    </row>
    <row r="2" spans="1:23" ht="15">
      <c r="A2" s="2793"/>
    </row>
    <row r="3" spans="1:23" ht="18">
      <c r="A3" s="1635" t="s">
        <v>0</v>
      </c>
      <c r="S3" s="1635" t="s">
        <v>483</v>
      </c>
    </row>
    <row r="4" spans="1:23" ht="18">
      <c r="A4" s="1635" t="s">
        <v>233</v>
      </c>
      <c r="J4" s="1636" t="s">
        <v>21</v>
      </c>
    </row>
    <row r="5" spans="1:23" ht="18">
      <c r="A5" s="1635" t="s">
        <v>484</v>
      </c>
    </row>
    <row r="6" spans="1:23" ht="18">
      <c r="A6" s="1638" t="s">
        <v>1616</v>
      </c>
    </row>
    <row r="9" spans="1:23">
      <c r="D9" s="2270"/>
      <c r="E9" s="2440" t="s">
        <v>1742</v>
      </c>
      <c r="F9" s="2496"/>
      <c r="G9" s="2496"/>
      <c r="H9" s="1639"/>
      <c r="I9" s="1640" t="s">
        <v>1741</v>
      </c>
      <c r="J9" s="2497"/>
      <c r="K9" s="2497"/>
      <c r="O9" s="1641"/>
      <c r="Q9" s="1642" t="s">
        <v>1717</v>
      </c>
      <c r="R9" s="1642"/>
      <c r="S9" s="1642"/>
    </row>
    <row r="10" spans="1:23">
      <c r="C10" s="1643" t="s">
        <v>148</v>
      </c>
      <c r="E10" s="1643"/>
      <c r="F10" s="1636" t="s">
        <v>21</v>
      </c>
      <c r="G10" s="1636" t="s">
        <v>21</v>
      </c>
      <c r="I10" s="1637" t="s">
        <v>21</v>
      </c>
      <c r="J10" s="1636" t="s">
        <v>21</v>
      </c>
      <c r="K10" s="1637" t="s">
        <v>21</v>
      </c>
      <c r="M10" s="2882" t="s">
        <v>148</v>
      </c>
      <c r="O10" s="1644"/>
      <c r="Q10" s="1636" t="s">
        <v>21</v>
      </c>
      <c r="R10" s="1636" t="s">
        <v>21</v>
      </c>
      <c r="S10" s="1636" t="s">
        <v>21</v>
      </c>
    </row>
    <row r="11" spans="1:23">
      <c r="C11" s="1643" t="s">
        <v>486</v>
      </c>
      <c r="E11" s="1643" t="s">
        <v>485</v>
      </c>
      <c r="G11" s="1645" t="s">
        <v>1617</v>
      </c>
      <c r="I11" s="1643" t="s">
        <v>487</v>
      </c>
      <c r="J11" s="1636" t="s">
        <v>21</v>
      </c>
      <c r="K11" s="1643" t="str">
        <f>G11</f>
        <v>1 MONTH ENDED</v>
      </c>
      <c r="M11" s="2882" t="s">
        <v>486</v>
      </c>
      <c r="O11" s="1644"/>
      <c r="Q11" s="1643" t="s">
        <v>487</v>
      </c>
      <c r="R11" s="1636" t="s">
        <v>21</v>
      </c>
      <c r="S11" s="1643" t="str">
        <f>K11</f>
        <v>1 MONTH ENDED</v>
      </c>
    </row>
    <row r="12" spans="1:23">
      <c r="A12" s="1640" t="s">
        <v>488</v>
      </c>
      <c r="C12" s="1646" t="s">
        <v>1563</v>
      </c>
      <c r="E12" s="1640" t="s">
        <v>154</v>
      </c>
      <c r="G12" s="1647" t="s">
        <v>1559</v>
      </c>
      <c r="I12" s="1640" t="str">
        <f>E12</f>
        <v>APRIL</v>
      </c>
      <c r="K12" s="1648" t="str">
        <f>G12</f>
        <v>APR. 30, 2014</v>
      </c>
      <c r="M12" s="2883" t="str">
        <f>K12</f>
        <v>APR. 30, 2014</v>
      </c>
      <c r="O12" s="1644"/>
      <c r="Q12" s="1640" t="str">
        <f>I12</f>
        <v>APRIL</v>
      </c>
      <c r="S12" s="1648" t="str">
        <f>K12</f>
        <v>APR. 30, 2014</v>
      </c>
    </row>
    <row r="13" spans="1:23">
      <c r="K13" s="1649"/>
      <c r="O13" s="1644"/>
    </row>
    <row r="14" spans="1:23">
      <c r="A14" s="1650" t="s">
        <v>489</v>
      </c>
      <c r="K14" s="1649"/>
      <c r="O14" s="1644"/>
      <c r="Q14" s="1637"/>
    </row>
    <row r="15" spans="1:23">
      <c r="A15" s="1650"/>
      <c r="K15" s="1649"/>
      <c r="M15" s="2613" t="s">
        <v>21</v>
      </c>
      <c r="O15" s="1644"/>
      <c r="Q15" s="1637"/>
    </row>
    <row r="16" spans="1:23">
      <c r="A16" s="1636" t="s">
        <v>1618</v>
      </c>
      <c r="B16" s="1637"/>
      <c r="C16" s="1652">
        <v>225893326.06999999</v>
      </c>
      <c r="D16" s="1637"/>
      <c r="E16" s="1652">
        <v>0</v>
      </c>
      <c r="F16" s="3040"/>
      <c r="G16" s="1652">
        <v>0</v>
      </c>
      <c r="H16" s="1637"/>
      <c r="I16" s="3041">
        <v>37484939.590000004</v>
      </c>
      <c r="J16" s="1637"/>
      <c r="K16" s="1652">
        <v>37484939.590000004</v>
      </c>
      <c r="L16" s="1637"/>
      <c r="M16" s="2615">
        <f>ROUND(SUM(C16)-SUM(K16)+SUM(G16),2)</f>
        <v>188408386.47999999</v>
      </c>
      <c r="N16" s="1689"/>
      <c r="O16" s="3042"/>
      <c r="P16" s="1637"/>
      <c r="Q16" s="2615">
        <v>3743973.57</v>
      </c>
      <c r="R16" s="2441"/>
      <c r="S16" s="2615">
        <v>3743973.57</v>
      </c>
      <c r="T16" s="1653"/>
      <c r="U16" s="2442"/>
      <c r="V16" s="2443"/>
      <c r="W16" s="2192"/>
    </row>
    <row r="17" spans="1:23" ht="12" customHeight="1">
      <c r="C17" s="2189"/>
      <c r="D17" s="1689"/>
      <c r="E17" s="3040"/>
      <c r="F17" s="3040"/>
      <c r="G17" s="3040"/>
      <c r="H17" s="1689"/>
      <c r="I17" s="1655"/>
      <c r="J17" s="1689"/>
      <c r="K17" s="1649"/>
      <c r="L17" s="1689"/>
      <c r="M17" s="2614"/>
      <c r="N17" s="1689"/>
      <c r="O17" s="3042"/>
      <c r="P17" s="1689"/>
      <c r="Q17" s="1655"/>
      <c r="R17" s="3043"/>
      <c r="S17" s="2189"/>
      <c r="U17" s="1655"/>
      <c r="V17" s="2191"/>
      <c r="W17" s="2192"/>
    </row>
    <row r="18" spans="1:23">
      <c r="A18" s="1636" t="s">
        <v>490</v>
      </c>
      <c r="C18" s="2189"/>
      <c r="D18" s="1689"/>
      <c r="E18" s="3040"/>
      <c r="F18" s="3040"/>
      <c r="G18" s="3040"/>
      <c r="H18" s="1689"/>
      <c r="J18" s="1637"/>
      <c r="K18" s="1649" t="s">
        <v>21</v>
      </c>
      <c r="L18" s="1689"/>
      <c r="M18" s="2614"/>
      <c r="N18" s="1689"/>
      <c r="O18" s="3042"/>
      <c r="P18" s="1689"/>
      <c r="Q18" s="1655"/>
      <c r="R18" s="3043"/>
      <c r="S18" s="2189"/>
      <c r="U18" s="2191"/>
      <c r="V18" s="2191"/>
      <c r="W18" s="1653"/>
    </row>
    <row r="19" spans="1:23">
      <c r="A19" s="1636" t="s">
        <v>491</v>
      </c>
      <c r="C19" s="1656">
        <v>20167909.829999998</v>
      </c>
      <c r="D19" s="1689"/>
      <c r="E19" s="3040">
        <v>0</v>
      </c>
      <c r="F19" s="3040"/>
      <c r="G19" s="3040">
        <v>0</v>
      </c>
      <c r="H19" s="1689"/>
      <c r="I19" s="2498">
        <v>5144186.95</v>
      </c>
      <c r="J19" s="1637"/>
      <c r="K19" s="1659">
        <v>5144186.95</v>
      </c>
      <c r="L19" s="1637" t="s">
        <v>21</v>
      </c>
      <c r="M19" s="1656">
        <f>ROUND(SUM(C19)-SUM(K19)+SUM(G19),2)</f>
        <v>15023722.880000001</v>
      </c>
      <c r="N19" s="1689"/>
      <c r="O19" s="3042"/>
      <c r="P19" s="1689" t="s">
        <v>21</v>
      </c>
      <c r="Q19" s="3040">
        <v>183476.72</v>
      </c>
      <c r="R19" s="2441"/>
      <c r="S19" s="1657">
        <v>183476.72</v>
      </c>
      <c r="T19" s="1653"/>
      <c r="U19" s="2442"/>
      <c r="V19" s="2191"/>
      <c r="W19" s="2192"/>
    </row>
    <row r="20" spans="1:23">
      <c r="A20" s="1636" t="s">
        <v>492</v>
      </c>
      <c r="C20" s="1656">
        <v>7931.55</v>
      </c>
      <c r="D20" s="1689"/>
      <c r="E20" s="3040">
        <v>0</v>
      </c>
      <c r="F20" s="3040"/>
      <c r="G20" s="3040">
        <v>0</v>
      </c>
      <c r="H20" s="1689"/>
      <c r="I20" s="3040">
        <v>0</v>
      </c>
      <c r="J20" s="1666"/>
      <c r="K20" s="2498">
        <v>0</v>
      </c>
      <c r="L20" s="1689"/>
      <c r="M20" s="1656">
        <f>ROUND(SUM(C20)-SUM(K20)+SUM(G20),2)</f>
        <v>7931.55</v>
      </c>
      <c r="N20" s="1689"/>
      <c r="O20" s="3042"/>
      <c r="P20" s="1689"/>
      <c r="Q20" s="3040">
        <v>0</v>
      </c>
      <c r="R20" s="1637"/>
      <c r="S20" s="2499">
        <v>0</v>
      </c>
      <c r="T20" s="1653"/>
      <c r="U20" s="2442"/>
      <c r="V20" s="2191"/>
      <c r="W20" s="2192"/>
    </row>
    <row r="21" spans="1:23" ht="12" customHeight="1">
      <c r="A21" s="1636" t="s">
        <v>493</v>
      </c>
      <c r="C21" s="1656">
        <v>437734140.86000001</v>
      </c>
      <c r="D21" s="1689"/>
      <c r="E21" s="3040">
        <v>0</v>
      </c>
      <c r="F21" s="3040"/>
      <c r="G21" s="3040">
        <v>0</v>
      </c>
      <c r="H21" s="1689"/>
      <c r="I21" s="2499">
        <v>6785288.7000000002</v>
      </c>
      <c r="J21" s="1637"/>
      <c r="K21" s="1659">
        <v>6785288.7000000002</v>
      </c>
      <c r="L21" s="1689"/>
      <c r="M21" s="1656">
        <f>ROUND(SUM(C21)-SUM(K21)+SUM(G21),2)</f>
        <v>430948852.16000003</v>
      </c>
      <c r="N21" s="1689"/>
      <c r="O21" s="3042"/>
      <c r="P21" s="1689"/>
      <c r="Q21" s="3040">
        <v>1959171.15</v>
      </c>
      <c r="R21" s="1637"/>
      <c r="S21" s="1657">
        <v>1959171.15</v>
      </c>
      <c r="T21" s="1653"/>
      <c r="U21" s="2442"/>
      <c r="V21" s="2191"/>
      <c r="W21" s="2192"/>
    </row>
    <row r="22" spans="1:23">
      <c r="A22" s="1636" t="s">
        <v>494</v>
      </c>
      <c r="C22" s="1656">
        <v>49084177.039999999</v>
      </c>
      <c r="D22" s="1689"/>
      <c r="E22" s="3040">
        <v>0</v>
      </c>
      <c r="F22" s="3040"/>
      <c r="G22" s="3040">
        <v>0</v>
      </c>
      <c r="H22" s="1689"/>
      <c r="I22" s="2499">
        <v>1548279.94</v>
      </c>
      <c r="J22" s="1689"/>
      <c r="K22" s="1659">
        <v>1548279.94</v>
      </c>
      <c r="L22" s="1689"/>
      <c r="M22" s="1656">
        <f>ROUND(SUM(C22)-SUM(K22)+SUM(G22),2)</f>
        <v>47535897.100000001</v>
      </c>
      <c r="N22" s="1689"/>
      <c r="O22" s="3042"/>
      <c r="P22" s="1689"/>
      <c r="Q22" s="3040">
        <v>324137.62</v>
      </c>
      <c r="R22" s="1637"/>
      <c r="S22" s="1657">
        <v>324137.62</v>
      </c>
      <c r="T22" s="1653"/>
      <c r="U22" s="2442"/>
      <c r="V22" s="2191"/>
      <c r="W22" s="2192"/>
    </row>
    <row r="23" spans="1:23">
      <c r="A23" s="1636" t="s">
        <v>495</v>
      </c>
      <c r="C23" s="1656">
        <v>81538241.150000006</v>
      </c>
      <c r="D23" s="1689"/>
      <c r="E23" s="3040">
        <v>0</v>
      </c>
      <c r="F23" s="3040"/>
      <c r="G23" s="3040">
        <v>0</v>
      </c>
      <c r="H23" s="1689"/>
      <c r="I23" s="2498">
        <v>158118.10999999999</v>
      </c>
      <c r="J23" s="1666"/>
      <c r="K23" s="1659">
        <v>158118.10999999999</v>
      </c>
      <c r="L23" s="1689"/>
      <c r="M23" s="1656">
        <f>ROUND(SUM(C23)-SUM(K23)+SUM(G23),2)</f>
        <v>81380123.040000007</v>
      </c>
      <c r="N23" s="1689"/>
      <c r="O23" s="3042"/>
      <c r="P23" s="1689"/>
      <c r="Q23" s="3040">
        <v>37322.449999999997</v>
      </c>
      <c r="R23" s="1637"/>
      <c r="S23" s="1657">
        <v>37322.449999999997</v>
      </c>
      <c r="T23" s="1653"/>
      <c r="U23" s="2442"/>
      <c r="V23" s="2191"/>
      <c r="W23" s="2192"/>
    </row>
    <row r="24" spans="1:23" ht="15">
      <c r="C24" s="2614"/>
      <c r="D24" s="1689"/>
      <c r="E24" s="3040"/>
      <c r="F24" s="3040"/>
      <c r="G24" s="3040"/>
      <c r="H24" s="1689"/>
      <c r="I24" s="1655"/>
      <c r="J24" s="1689"/>
      <c r="K24" s="1649"/>
      <c r="L24" s="1689"/>
      <c r="M24" s="2614"/>
      <c r="N24" s="1689"/>
      <c r="O24" s="3042"/>
      <c r="P24" s="1689"/>
      <c r="Q24" s="3040"/>
      <c r="R24" s="1689"/>
      <c r="S24" s="2527"/>
      <c r="U24" s="1655"/>
      <c r="V24" s="2191"/>
      <c r="W24" s="2192"/>
    </row>
    <row r="25" spans="1:23" ht="15">
      <c r="A25" s="1636" t="s">
        <v>1619</v>
      </c>
      <c r="C25" s="2614"/>
      <c r="D25" s="1689"/>
      <c r="E25" s="3040"/>
      <c r="F25" s="3040"/>
      <c r="G25" s="3040"/>
      <c r="H25" s="1689"/>
      <c r="I25" s="1655"/>
      <c r="J25" s="1689"/>
      <c r="K25" s="1649"/>
      <c r="L25" s="1689"/>
      <c r="M25" s="2614"/>
      <c r="N25" s="1689"/>
      <c r="O25" s="3042"/>
      <c r="P25" s="1689"/>
      <c r="Q25" s="3040"/>
      <c r="R25" s="1689"/>
      <c r="S25" s="2527"/>
      <c r="U25" s="2191"/>
      <c r="V25" s="2191"/>
      <c r="W25" s="1653"/>
    </row>
    <row r="26" spans="1:23">
      <c r="A26" s="1636" t="s">
        <v>496</v>
      </c>
      <c r="C26" s="1656">
        <v>6682382.4800000004</v>
      </c>
      <c r="D26" s="1689"/>
      <c r="E26" s="3040">
        <v>0</v>
      </c>
      <c r="F26" s="3040"/>
      <c r="G26" s="3040">
        <v>0</v>
      </c>
      <c r="H26" s="1689"/>
      <c r="I26" s="3040">
        <v>539582.5</v>
      </c>
      <c r="J26" s="1637"/>
      <c r="K26" s="1659">
        <v>539582.5</v>
      </c>
      <c r="L26" s="1689"/>
      <c r="M26" s="1656">
        <f>ROUND(SUM(C26)-SUM(K26)+SUM(G26),2)</f>
        <v>6142799.9800000004</v>
      </c>
      <c r="N26" s="1689"/>
      <c r="O26" s="3042"/>
      <c r="P26" s="1689"/>
      <c r="Q26" s="2499">
        <v>111740.66</v>
      </c>
      <c r="R26" s="1637"/>
      <c r="S26" s="1657">
        <v>111740.66</v>
      </c>
      <c r="T26" s="1653"/>
      <c r="U26" s="1655"/>
      <c r="V26" s="2191"/>
      <c r="W26" s="2192"/>
    </row>
    <row r="27" spans="1:23" ht="15">
      <c r="C27" s="2614"/>
      <c r="D27" s="1689"/>
      <c r="E27" s="3040"/>
      <c r="F27" s="3040"/>
      <c r="G27" s="3040"/>
      <c r="H27" s="1689"/>
      <c r="I27" s="1655"/>
      <c r="J27" s="1689"/>
      <c r="K27" s="1649"/>
      <c r="L27" s="1689"/>
      <c r="M27" s="2614"/>
      <c r="N27" s="1689"/>
      <c r="O27" s="3042"/>
      <c r="P27" s="1689"/>
      <c r="Q27" s="3040"/>
      <c r="R27" s="1689"/>
      <c r="S27" s="2527"/>
      <c r="U27" s="1655"/>
      <c r="V27" s="2191"/>
      <c r="W27" s="2192"/>
    </row>
    <row r="28" spans="1:23" ht="15">
      <c r="A28" s="1636" t="s">
        <v>497</v>
      </c>
      <c r="C28" s="2614"/>
      <c r="D28" s="1689"/>
      <c r="E28" s="3040"/>
      <c r="F28" s="3040"/>
      <c r="G28" s="3040"/>
      <c r="H28" s="1689"/>
      <c r="I28" s="1655"/>
      <c r="J28" s="1689"/>
      <c r="K28" s="1649"/>
      <c r="L28" s="1689"/>
      <c r="M28" s="2614"/>
      <c r="N28" s="1689"/>
      <c r="O28" s="3042"/>
      <c r="P28" s="1689"/>
      <c r="Q28" s="3040"/>
      <c r="R28" s="1689"/>
      <c r="S28" s="2527"/>
      <c r="U28" s="2191"/>
      <c r="V28" s="2191"/>
    </row>
    <row r="29" spans="1:23">
      <c r="A29" s="1636" t="s">
        <v>498</v>
      </c>
      <c r="C29" s="1656">
        <v>4783793.96</v>
      </c>
      <c r="D29" s="1689"/>
      <c r="E29" s="3040">
        <v>0</v>
      </c>
      <c r="F29" s="3040"/>
      <c r="G29" s="3040">
        <v>0</v>
      </c>
      <c r="H29" s="1689"/>
      <c r="I29" s="2499">
        <v>1762353.86</v>
      </c>
      <c r="J29" s="1637"/>
      <c r="K29" s="1656">
        <v>1762353.86</v>
      </c>
      <c r="L29" s="1689"/>
      <c r="M29" s="1656">
        <f t="shared" ref="M29:M31" si="0">ROUND(SUM(C29)-SUM(K29)+SUM(G29),2)</f>
        <v>3021440.1</v>
      </c>
      <c r="N29" s="1689"/>
      <c r="O29" s="3042"/>
      <c r="P29" s="1689"/>
      <c r="Q29" s="2499">
        <v>118281.19</v>
      </c>
      <c r="R29" s="1637"/>
      <c r="S29" s="1657">
        <v>118281.19</v>
      </c>
      <c r="T29" s="1653"/>
      <c r="U29" s="2442"/>
      <c r="V29" s="2191"/>
      <c r="W29" s="2192"/>
    </row>
    <row r="30" spans="1:23">
      <c r="A30" s="1636" t="s">
        <v>499</v>
      </c>
      <c r="C30" s="1656">
        <v>11542293.880000001</v>
      </c>
      <c r="D30" s="1689"/>
      <c r="E30" s="3040">
        <v>0</v>
      </c>
      <c r="F30" s="3040"/>
      <c r="G30" s="3040">
        <v>0</v>
      </c>
      <c r="H30" s="1689"/>
      <c r="I30" s="2499">
        <v>2617558.86</v>
      </c>
      <c r="J30" s="1637"/>
      <c r="K30" s="1656">
        <v>2617558.86</v>
      </c>
      <c r="L30" s="1689"/>
      <c r="M30" s="1656">
        <f t="shared" si="0"/>
        <v>8924735.0199999996</v>
      </c>
      <c r="N30" s="1689"/>
      <c r="O30" s="3042"/>
      <c r="P30" s="1689"/>
      <c r="Q30" s="2499">
        <v>206401.54</v>
      </c>
      <c r="R30" s="1637"/>
      <c r="S30" s="1657">
        <v>206401.54</v>
      </c>
      <c r="T30" s="1653"/>
      <c r="U30" s="2442"/>
      <c r="V30" s="2191"/>
      <c r="W30" s="2192"/>
    </row>
    <row r="31" spans="1:23">
      <c r="A31" s="1636" t="s">
        <v>500</v>
      </c>
      <c r="C31" s="1656">
        <v>49301767.159999996</v>
      </c>
      <c r="D31" s="1689"/>
      <c r="E31" s="3040">
        <v>0</v>
      </c>
      <c r="F31" s="3040"/>
      <c r="G31" s="3040">
        <v>0</v>
      </c>
      <c r="H31" s="1689"/>
      <c r="I31" s="2499">
        <v>6717614.4299999997</v>
      </c>
      <c r="J31" s="1637"/>
      <c r="K31" s="1656">
        <v>6717614.4299999997</v>
      </c>
      <c r="L31" s="1689"/>
      <c r="M31" s="1656">
        <f t="shared" si="0"/>
        <v>42584152.729999997</v>
      </c>
      <c r="N31" s="1689"/>
      <c r="O31" s="3042"/>
      <c r="P31" s="1689"/>
      <c r="Q31" s="2499">
        <v>678291.25</v>
      </c>
      <c r="R31" s="1637"/>
      <c r="S31" s="1657">
        <v>678291.25</v>
      </c>
      <c r="T31" s="1653"/>
      <c r="U31" s="2442"/>
      <c r="V31" s="2191"/>
      <c r="W31" s="2192"/>
    </row>
    <row r="32" spans="1:23" ht="15">
      <c r="C32" s="2614"/>
      <c r="D32" s="1689"/>
      <c r="E32" s="3040"/>
      <c r="F32" s="3040"/>
      <c r="G32" s="3040"/>
      <c r="H32" s="1689"/>
      <c r="I32" s="1655"/>
      <c r="J32" s="1689"/>
      <c r="K32" s="1649"/>
      <c r="L32" s="1689"/>
      <c r="M32" s="2614"/>
      <c r="N32" s="1689"/>
      <c r="O32" s="3042"/>
      <c r="P32" s="1689"/>
      <c r="Q32" s="3040"/>
      <c r="R32" s="1689"/>
      <c r="S32" s="2527"/>
      <c r="U32" s="1655"/>
      <c r="V32" s="2191"/>
      <c r="W32" s="2192"/>
    </row>
    <row r="33" spans="1:24" ht="15">
      <c r="A33" s="1636" t="s">
        <v>501</v>
      </c>
      <c r="C33" s="2614"/>
      <c r="D33" s="1689"/>
      <c r="E33" s="3040"/>
      <c r="F33" s="3040"/>
      <c r="G33" s="3040"/>
      <c r="H33" s="1689"/>
      <c r="I33" s="1655"/>
      <c r="J33" s="1689"/>
      <c r="K33" s="1649"/>
      <c r="L33" s="1689"/>
      <c r="M33" s="2614"/>
      <c r="N33" s="1689"/>
      <c r="O33" s="3042"/>
      <c r="P33" s="1689"/>
      <c r="Q33" s="3040"/>
      <c r="R33" s="1689"/>
      <c r="S33" s="2527"/>
      <c r="U33" s="2191"/>
      <c r="V33" s="2191"/>
      <c r="W33" s="1653"/>
    </row>
    <row r="34" spans="1:24">
      <c r="A34" s="1636" t="s">
        <v>502</v>
      </c>
      <c r="C34" s="1656">
        <v>22142201.719999999</v>
      </c>
      <c r="D34" s="1689"/>
      <c r="E34" s="3040">
        <v>0</v>
      </c>
      <c r="F34" s="3040"/>
      <c r="G34" s="3040">
        <v>0</v>
      </c>
      <c r="H34" s="1689"/>
      <c r="I34" s="2499">
        <v>1766929.79</v>
      </c>
      <c r="J34" s="1637"/>
      <c r="K34" s="1656">
        <v>1766929.79</v>
      </c>
      <c r="L34" s="1689"/>
      <c r="M34" s="1656">
        <f t="shared" ref="M34:M35" si="1">ROUND(SUM(C34)-SUM(K34)+SUM(G34),2)</f>
        <v>20375271.93</v>
      </c>
      <c r="N34" s="1689"/>
      <c r="O34" s="3042"/>
      <c r="P34" s="1689"/>
      <c r="Q34" s="2499">
        <v>251487.75</v>
      </c>
      <c r="R34" s="1637"/>
      <c r="S34" s="1657">
        <v>251487.75</v>
      </c>
      <c r="T34" s="1653"/>
      <c r="U34" s="2442"/>
      <c r="V34" s="2191"/>
      <c r="W34" s="2192"/>
    </row>
    <row r="35" spans="1:24" ht="14.25">
      <c r="A35" s="1636" t="s">
        <v>503</v>
      </c>
      <c r="C35" s="1656">
        <v>272933488.67000002</v>
      </c>
      <c r="D35" s="1689"/>
      <c r="E35" s="3040">
        <v>0</v>
      </c>
      <c r="F35" s="3040"/>
      <c r="G35" s="3040">
        <v>0</v>
      </c>
      <c r="H35" s="1689"/>
      <c r="I35" s="2499">
        <v>11222012.84</v>
      </c>
      <c r="J35" s="1637"/>
      <c r="K35" s="1656">
        <v>11222012.84</v>
      </c>
      <c r="L35" s="1689"/>
      <c r="M35" s="1656">
        <f t="shared" si="1"/>
        <v>261711475.83000001</v>
      </c>
      <c r="N35" s="1689"/>
      <c r="O35" s="3042"/>
      <c r="P35" s="1689"/>
      <c r="Q35" s="2499">
        <v>1110442.92</v>
      </c>
      <c r="R35" s="3044" t="s">
        <v>21</v>
      </c>
      <c r="S35" s="1657">
        <v>1110442.92</v>
      </c>
      <c r="T35" s="1653"/>
      <c r="U35" s="2442"/>
      <c r="V35" s="2191"/>
      <c r="W35" s="2192"/>
      <c r="X35" s="1653"/>
    </row>
    <row r="36" spans="1:24" ht="15">
      <c r="C36" s="2614"/>
      <c r="D36" s="1689"/>
      <c r="E36" s="3040"/>
      <c r="F36" s="3040"/>
      <c r="G36" s="3040"/>
      <c r="H36" s="1689"/>
      <c r="I36" s="1655"/>
      <c r="J36" s="1689"/>
      <c r="K36" s="1649"/>
      <c r="L36" s="1689"/>
      <c r="M36" s="2614"/>
      <c r="N36" s="1689"/>
      <c r="O36" s="3042"/>
      <c r="P36" s="1689"/>
      <c r="Q36" s="3040"/>
      <c r="R36" s="1689"/>
      <c r="S36" s="2527"/>
      <c r="U36" s="1655"/>
      <c r="V36" s="2191"/>
      <c r="W36" s="2192"/>
    </row>
    <row r="37" spans="1:24" ht="15">
      <c r="A37" s="1636" t="s">
        <v>504</v>
      </c>
      <c r="C37" s="2614"/>
      <c r="D37" s="1689"/>
      <c r="E37" s="2499"/>
      <c r="F37" s="2499"/>
      <c r="G37" s="2499"/>
      <c r="H37" s="1689"/>
      <c r="I37" s="1658"/>
      <c r="J37" s="1689"/>
      <c r="K37" s="1649"/>
      <c r="L37" s="1689"/>
      <c r="M37" s="2614"/>
      <c r="N37" s="1689"/>
      <c r="O37" s="3042"/>
      <c r="P37" s="1689"/>
      <c r="Q37" s="2499"/>
      <c r="R37" s="1689"/>
      <c r="S37" s="2527"/>
      <c r="U37" s="1655"/>
      <c r="V37" s="2191"/>
      <c r="W37" s="1653"/>
    </row>
    <row r="38" spans="1:24">
      <c r="A38" s="1636" t="s">
        <v>505</v>
      </c>
      <c r="C38" s="1656">
        <v>23660000</v>
      </c>
      <c r="D38" s="1689"/>
      <c r="E38" s="3040">
        <v>0</v>
      </c>
      <c r="F38" s="3040"/>
      <c r="G38" s="3040">
        <v>0</v>
      </c>
      <c r="H38" s="1689"/>
      <c r="I38" s="2499">
        <v>1690000</v>
      </c>
      <c r="J38" s="2190"/>
      <c r="K38" s="1656">
        <v>1690000</v>
      </c>
      <c r="L38" s="1689"/>
      <c r="M38" s="1656">
        <f t="shared" ref="M38:M39" si="2">ROUND(SUM(C38)-SUM(K38)+SUM(G38),2)</f>
        <v>21970000</v>
      </c>
      <c r="N38" s="1689"/>
      <c r="O38" s="3042"/>
      <c r="P38" s="1689"/>
      <c r="Q38" s="2499">
        <v>328800</v>
      </c>
      <c r="R38" s="1689"/>
      <c r="S38" s="1657">
        <v>328800</v>
      </c>
      <c r="T38" s="1653"/>
      <c r="U38" s="2444"/>
      <c r="V38" s="2191"/>
      <c r="W38" s="2192"/>
    </row>
    <row r="39" spans="1:24">
      <c r="A39" s="1636" t="s">
        <v>506</v>
      </c>
      <c r="C39" s="1656">
        <v>22025000</v>
      </c>
      <c r="D39" s="1689"/>
      <c r="E39" s="3040">
        <v>0</v>
      </c>
      <c r="F39" s="3040"/>
      <c r="G39" s="3040">
        <v>0</v>
      </c>
      <c r="H39" s="1689"/>
      <c r="I39" s="2498">
        <v>0</v>
      </c>
      <c r="J39" s="1654"/>
      <c r="K39" s="2499">
        <v>0</v>
      </c>
      <c r="L39" s="1689"/>
      <c r="M39" s="1656">
        <f t="shared" si="2"/>
        <v>22025000</v>
      </c>
      <c r="N39" s="1689"/>
      <c r="O39" s="3042"/>
      <c r="P39" s="1689"/>
      <c r="Q39" s="2498">
        <v>0</v>
      </c>
      <c r="R39" s="1637"/>
      <c r="S39" s="2499">
        <v>0</v>
      </c>
      <c r="T39" s="1653"/>
      <c r="U39" s="2444"/>
      <c r="V39" s="2191"/>
      <c r="W39" s="2192"/>
    </row>
    <row r="40" spans="1:24">
      <c r="C40" s="2614"/>
      <c r="D40" s="1689"/>
      <c r="E40" s="3040"/>
      <c r="F40" s="3040"/>
      <c r="G40" s="3040"/>
      <c r="H40" s="1689"/>
      <c r="I40" s="1658"/>
      <c r="J40" s="2194"/>
      <c r="K40" s="2445"/>
      <c r="L40" s="1689"/>
      <c r="M40" s="2614"/>
      <c r="N40" s="1689"/>
      <c r="O40" s="3042"/>
      <c r="P40" s="1689"/>
      <c r="Q40" s="1658"/>
      <c r="R40" s="1689"/>
      <c r="S40" s="2446"/>
      <c r="U40" s="1655"/>
      <c r="V40" s="2191"/>
      <c r="W40" s="2192"/>
    </row>
    <row r="41" spans="1:24">
      <c r="A41" s="1636" t="s">
        <v>507</v>
      </c>
      <c r="C41" s="1656">
        <v>12074.28</v>
      </c>
      <c r="D41" s="1689"/>
      <c r="E41" s="2498">
        <v>0</v>
      </c>
      <c r="F41" s="2498"/>
      <c r="G41" s="2498">
        <v>0</v>
      </c>
      <c r="H41" s="1689"/>
      <c r="I41" s="2498">
        <v>0</v>
      </c>
      <c r="J41" s="1654"/>
      <c r="K41" s="2499">
        <v>0</v>
      </c>
      <c r="L41" s="1689"/>
      <c r="M41" s="1656">
        <f>ROUND(SUM(C41)-SUM(K41)+SUM(G41),2)</f>
        <v>12074.28</v>
      </c>
      <c r="N41" s="1689"/>
      <c r="O41" s="3042"/>
      <c r="P41" s="1689"/>
      <c r="Q41" s="2498">
        <v>0</v>
      </c>
      <c r="R41" s="1637"/>
      <c r="S41" s="2499">
        <v>0</v>
      </c>
      <c r="T41" s="1653"/>
      <c r="U41" s="2442"/>
      <c r="V41" s="2191"/>
      <c r="W41" s="2192"/>
    </row>
    <row r="42" spans="1:24">
      <c r="C42" s="1656"/>
      <c r="D42" s="1689"/>
      <c r="E42" s="2499"/>
      <c r="F42" s="2499"/>
      <c r="G42" s="2499"/>
      <c r="H42" s="1689"/>
      <c r="I42" s="1658"/>
      <c r="J42" s="1689"/>
      <c r="K42" s="1649"/>
      <c r="L42" s="1689"/>
      <c r="M42" s="2614"/>
      <c r="N42" s="1689"/>
      <c r="O42" s="3042"/>
      <c r="P42" s="1689"/>
      <c r="Q42" s="1658"/>
      <c r="R42" s="1689"/>
      <c r="S42" s="1666"/>
      <c r="U42" s="1655"/>
      <c r="V42" s="2191"/>
      <c r="W42" s="2192"/>
    </row>
    <row r="43" spans="1:24" ht="15">
      <c r="A43" s="1636" t="s">
        <v>508</v>
      </c>
      <c r="C43" s="1656">
        <v>46037669.840000004</v>
      </c>
      <c r="D43" s="1689"/>
      <c r="E43" s="2498">
        <v>0</v>
      </c>
      <c r="F43" s="2498"/>
      <c r="G43" s="2498">
        <v>0</v>
      </c>
      <c r="H43" s="1689"/>
      <c r="I43" s="2499">
        <v>4647808.93</v>
      </c>
      <c r="J43" s="1637"/>
      <c r="K43" s="1656">
        <v>4647808.93</v>
      </c>
      <c r="L43" s="1689"/>
      <c r="M43" s="1656">
        <f>ROUND(SUM(C43)-SUM(K43)+SUM(G43),2)</f>
        <v>41389860.909999996</v>
      </c>
      <c r="N43" s="1689"/>
      <c r="O43" s="3042"/>
      <c r="P43" s="1689"/>
      <c r="Q43" s="2499">
        <v>535285.46</v>
      </c>
      <c r="R43" s="2500"/>
      <c r="S43" s="1656">
        <v>535285.46</v>
      </c>
      <c r="T43" s="1653"/>
      <c r="U43" s="2442"/>
      <c r="V43" s="2191"/>
      <c r="W43" s="2192"/>
    </row>
    <row r="44" spans="1:24" ht="15">
      <c r="C44" s="1656"/>
      <c r="D44" s="1689"/>
      <c r="E44" s="2499"/>
      <c r="F44" s="2499"/>
      <c r="G44" s="2499"/>
      <c r="H44" s="1689"/>
      <c r="I44" s="2446"/>
      <c r="J44" s="1689"/>
      <c r="K44" s="1649"/>
      <c r="L44" s="1689"/>
      <c r="M44" s="2614"/>
      <c r="N44" s="1689"/>
      <c r="O44" s="3042"/>
      <c r="P44" s="1689"/>
      <c r="Q44" s="3040"/>
      <c r="R44" s="2527"/>
      <c r="S44" s="2527"/>
      <c r="U44" s="1655"/>
      <c r="V44" s="2191"/>
      <c r="W44" s="2192"/>
    </row>
    <row r="45" spans="1:24" ht="15">
      <c r="A45" s="1636" t="s">
        <v>509</v>
      </c>
      <c r="C45" s="1656">
        <v>1143996.32</v>
      </c>
      <c r="D45" s="1689"/>
      <c r="E45" s="2498">
        <v>0</v>
      </c>
      <c r="F45" s="2498"/>
      <c r="G45" s="2498">
        <v>0</v>
      </c>
      <c r="H45" s="1689"/>
      <c r="I45" s="3040">
        <v>311834.19</v>
      </c>
      <c r="J45" s="1637"/>
      <c r="K45" s="1656">
        <v>311834.19</v>
      </c>
      <c r="L45" s="1689"/>
      <c r="M45" s="1656">
        <f>ROUND(SUM(C45)-SUM(K45)+SUM(G45),2)</f>
        <v>832162.13</v>
      </c>
      <c r="N45" s="1689"/>
      <c r="O45" s="3042"/>
      <c r="P45" s="1689"/>
      <c r="Q45" s="2499">
        <v>24051.54</v>
      </c>
      <c r="R45" s="2500"/>
      <c r="S45" s="1656">
        <v>24051.54</v>
      </c>
      <c r="T45" s="1653"/>
      <c r="U45" s="2442"/>
      <c r="V45" s="2191"/>
      <c r="W45" s="2192"/>
    </row>
    <row r="46" spans="1:24" ht="15">
      <c r="C46" s="1656"/>
      <c r="D46" s="1689"/>
      <c r="E46" s="3040"/>
      <c r="F46" s="3040"/>
      <c r="G46" s="3040"/>
      <c r="H46" s="1689"/>
      <c r="I46" s="1655"/>
      <c r="J46" s="1689"/>
      <c r="K46" s="1649"/>
      <c r="L46" s="1689"/>
      <c r="M46" s="2614"/>
      <c r="N46" s="1689"/>
      <c r="O46" s="3042"/>
      <c r="P46" s="1689"/>
      <c r="Q46" s="3040"/>
      <c r="R46" s="2527"/>
      <c r="S46" s="2527"/>
      <c r="U46" s="1655"/>
      <c r="V46" s="2191"/>
      <c r="W46" s="2192"/>
    </row>
    <row r="47" spans="1:24" ht="15">
      <c r="A47" s="1636" t="s">
        <v>510</v>
      </c>
      <c r="C47" s="1657"/>
      <c r="D47" s="1689"/>
      <c r="E47" s="2499"/>
      <c r="F47" s="2499"/>
      <c r="G47" s="2499"/>
      <c r="H47" s="1689"/>
      <c r="I47" s="1658"/>
      <c r="J47" s="2194"/>
      <c r="K47" s="1649"/>
      <c r="L47" s="1689"/>
      <c r="M47" s="2614"/>
      <c r="N47" s="1689"/>
      <c r="O47" s="3042"/>
      <c r="P47" s="1689"/>
      <c r="Q47" s="3040"/>
      <c r="R47" s="2527"/>
      <c r="S47" s="2527"/>
      <c r="U47" s="1655"/>
      <c r="V47" s="2191"/>
      <c r="W47" s="2192"/>
    </row>
    <row r="48" spans="1:24" ht="15">
      <c r="A48" s="1636" t="s">
        <v>511</v>
      </c>
      <c r="C48" s="1657">
        <v>826297781.46000004</v>
      </c>
      <c r="D48" s="1689"/>
      <c r="E48" s="3040">
        <v>0</v>
      </c>
      <c r="F48" s="3040"/>
      <c r="G48" s="3040">
        <v>0</v>
      </c>
      <c r="H48" s="1689"/>
      <c r="I48" s="2498">
        <v>0</v>
      </c>
      <c r="J48" s="1666"/>
      <c r="K48" s="2499">
        <v>0</v>
      </c>
      <c r="L48" s="1689"/>
      <c r="M48" s="1656">
        <f t="shared" ref="M48:M53" si="3">ROUND(SUM(C48)-SUM(K48)+SUM(G48),2)</f>
        <v>826297781.46000004</v>
      </c>
      <c r="N48" s="1689"/>
      <c r="O48" s="3042"/>
      <c r="P48" s="1689"/>
      <c r="Q48" s="2498">
        <v>0</v>
      </c>
      <c r="R48" s="2527"/>
      <c r="S48" s="2499">
        <v>0</v>
      </c>
      <c r="T48" s="1660"/>
      <c r="U48" s="1655"/>
      <c r="V48" s="2191"/>
      <c r="W48" s="2192"/>
    </row>
    <row r="49" spans="1:23" ht="15">
      <c r="A49" s="1636" t="s">
        <v>512</v>
      </c>
      <c r="C49" s="1657">
        <v>13426360.83</v>
      </c>
      <c r="D49" s="1639"/>
      <c r="E49" s="3040">
        <v>0</v>
      </c>
      <c r="F49" s="3040"/>
      <c r="G49" s="3040">
        <v>0</v>
      </c>
      <c r="H49" s="1689"/>
      <c r="I49" s="3040">
        <v>0</v>
      </c>
      <c r="J49" s="1666"/>
      <c r="K49" s="2499">
        <v>0</v>
      </c>
      <c r="L49" s="1689"/>
      <c r="M49" s="1656">
        <f t="shared" si="3"/>
        <v>13426360.83</v>
      </c>
      <c r="N49" s="1689"/>
      <c r="O49" s="3042"/>
      <c r="P49" s="1689"/>
      <c r="Q49" s="3040">
        <v>0</v>
      </c>
      <c r="R49" s="2527"/>
      <c r="S49" s="2499">
        <v>0</v>
      </c>
      <c r="T49" s="1660"/>
      <c r="U49" s="1655"/>
      <c r="V49" s="2191"/>
      <c r="W49" s="2192"/>
    </row>
    <row r="50" spans="1:23" ht="15">
      <c r="A50" s="1636" t="s">
        <v>513</v>
      </c>
      <c r="C50" s="1657">
        <v>53727834.170000002</v>
      </c>
      <c r="D50" s="1639"/>
      <c r="E50" s="3040">
        <v>0</v>
      </c>
      <c r="F50" s="3040"/>
      <c r="G50" s="3040">
        <v>0</v>
      </c>
      <c r="H50" s="1689"/>
      <c r="I50" s="3040">
        <v>0</v>
      </c>
      <c r="J50" s="1666"/>
      <c r="K50" s="2499">
        <v>0</v>
      </c>
      <c r="L50" s="1689"/>
      <c r="M50" s="1656">
        <f t="shared" si="3"/>
        <v>53727834.170000002</v>
      </c>
      <c r="N50" s="1689"/>
      <c r="O50" s="3042"/>
      <c r="P50" s="1689"/>
      <c r="Q50" s="3040">
        <v>0</v>
      </c>
      <c r="R50" s="2527"/>
      <c r="S50" s="2499">
        <v>0</v>
      </c>
      <c r="T50" s="1660"/>
      <c r="U50" s="1655"/>
      <c r="V50" s="2191"/>
      <c r="W50" s="2192"/>
    </row>
    <row r="51" spans="1:23" ht="15">
      <c r="A51" s="1636" t="s">
        <v>514</v>
      </c>
      <c r="C51" s="1657">
        <v>75095780.090000004</v>
      </c>
      <c r="D51" s="1689"/>
      <c r="E51" s="3040">
        <v>0</v>
      </c>
      <c r="F51" s="3040"/>
      <c r="G51" s="3040">
        <v>0</v>
      </c>
      <c r="H51" s="1689"/>
      <c r="I51" s="3040">
        <v>0</v>
      </c>
      <c r="J51" s="1666"/>
      <c r="K51" s="2499">
        <v>0</v>
      </c>
      <c r="L51" s="1689"/>
      <c r="M51" s="1656">
        <f t="shared" si="3"/>
        <v>75095780.090000004</v>
      </c>
      <c r="N51" s="1689"/>
      <c r="O51" s="3042"/>
      <c r="P51" s="1689"/>
      <c r="Q51" s="3040">
        <v>0</v>
      </c>
      <c r="R51" s="2527"/>
      <c r="S51" s="2499">
        <v>0</v>
      </c>
      <c r="T51" s="1660"/>
      <c r="U51" s="1655"/>
      <c r="V51" s="2191"/>
      <c r="W51" s="2192"/>
    </row>
    <row r="52" spans="1:23" ht="15">
      <c r="A52" s="1636" t="s">
        <v>515</v>
      </c>
      <c r="C52" s="1657">
        <v>9644677.8200000003</v>
      </c>
      <c r="D52" s="1689"/>
      <c r="E52" s="3040">
        <v>0</v>
      </c>
      <c r="F52" s="3040"/>
      <c r="G52" s="3040">
        <v>0</v>
      </c>
      <c r="H52" s="1689"/>
      <c r="I52" s="2498">
        <v>0</v>
      </c>
      <c r="J52" s="1666"/>
      <c r="K52" s="2499">
        <v>0</v>
      </c>
      <c r="L52" s="1689"/>
      <c r="M52" s="1656">
        <f t="shared" si="3"/>
        <v>9644677.8200000003</v>
      </c>
      <c r="N52" s="1689"/>
      <c r="O52" s="3042"/>
      <c r="P52" s="1689"/>
      <c r="Q52" s="2498">
        <v>0</v>
      </c>
      <c r="R52" s="2527"/>
      <c r="S52" s="2499">
        <v>0</v>
      </c>
      <c r="T52" s="1660"/>
      <c r="U52" s="1655"/>
      <c r="V52" s="2191"/>
      <c r="W52" s="2192"/>
    </row>
    <row r="53" spans="1:23" ht="15">
      <c r="A53" s="1636" t="s">
        <v>1620</v>
      </c>
      <c r="C53" s="1656">
        <v>914697696.96000004</v>
      </c>
      <c r="D53" s="1689"/>
      <c r="E53" s="2498">
        <v>0</v>
      </c>
      <c r="F53" s="2498"/>
      <c r="G53" s="2498">
        <v>0</v>
      </c>
      <c r="H53" s="1689"/>
      <c r="I53" s="2498">
        <v>0</v>
      </c>
      <c r="J53" s="1654"/>
      <c r="K53" s="2499">
        <v>0</v>
      </c>
      <c r="L53" s="1689"/>
      <c r="M53" s="1656">
        <f t="shared" si="3"/>
        <v>914697696.96000004</v>
      </c>
      <c r="N53" s="1689"/>
      <c r="O53" s="3042"/>
      <c r="P53" s="1689"/>
      <c r="Q53" s="2498">
        <v>0</v>
      </c>
      <c r="R53" s="2500"/>
      <c r="S53" s="2499">
        <v>0</v>
      </c>
      <c r="T53" s="1660"/>
      <c r="U53" s="1655"/>
      <c r="V53" s="2191"/>
      <c r="W53" s="2192"/>
    </row>
    <row r="54" spans="1:23">
      <c r="C54" s="1656"/>
      <c r="D54" s="1689"/>
      <c r="E54" s="3040"/>
      <c r="F54" s="3040"/>
      <c r="G54" s="3040"/>
      <c r="H54" s="1689"/>
      <c r="I54" s="1655"/>
      <c r="J54" s="1689"/>
      <c r="K54" s="1649"/>
      <c r="L54" s="1689"/>
      <c r="M54" s="1656"/>
      <c r="N54" s="1689"/>
      <c r="O54" s="3042"/>
      <c r="P54" s="1689"/>
      <c r="Q54" s="3040"/>
      <c r="R54" s="3040"/>
      <c r="S54" s="3040"/>
      <c r="U54" s="2191"/>
      <c r="V54" s="2191"/>
      <c r="W54" s="2192"/>
    </row>
    <row r="55" spans="1:23">
      <c r="A55" s="1636" t="s">
        <v>1621</v>
      </c>
      <c r="C55" s="1656"/>
      <c r="D55" s="1689"/>
      <c r="E55" s="2499"/>
      <c r="F55" s="2499"/>
      <c r="G55" s="2499"/>
      <c r="H55" s="1689"/>
      <c r="I55" s="1658"/>
      <c r="J55" s="2194"/>
      <c r="K55" s="1649"/>
      <c r="L55" s="1689"/>
      <c r="M55" s="1656"/>
      <c r="N55" s="1689"/>
      <c r="O55" s="3042"/>
      <c r="P55" s="1689"/>
      <c r="Q55" s="2499"/>
      <c r="R55" s="3040"/>
      <c r="S55" s="3040"/>
      <c r="U55" s="1655"/>
      <c r="V55" s="2191"/>
      <c r="W55" s="1653"/>
    </row>
    <row r="56" spans="1:23">
      <c r="A56" s="1636" t="s">
        <v>516</v>
      </c>
      <c r="C56" s="1656">
        <v>2613008.91</v>
      </c>
      <c r="D56" s="1689"/>
      <c r="E56" s="3040">
        <v>0</v>
      </c>
      <c r="F56" s="3040"/>
      <c r="G56" s="3040">
        <v>0</v>
      </c>
      <c r="H56" s="1689"/>
      <c r="I56" s="3040">
        <v>0</v>
      </c>
      <c r="J56" s="1654"/>
      <c r="K56" s="2499">
        <v>0</v>
      </c>
      <c r="L56" s="1689"/>
      <c r="M56" s="1656">
        <f t="shared" ref="M56:M57" si="4">ROUND(SUM(C56)-SUM(K56)+SUM(G56),2)</f>
        <v>2613008.91</v>
      </c>
      <c r="N56" s="1689"/>
      <c r="O56" s="3042"/>
      <c r="P56" s="1689"/>
      <c r="Q56" s="3040">
        <v>0</v>
      </c>
      <c r="R56" s="3040"/>
      <c r="S56" s="2499">
        <v>0</v>
      </c>
      <c r="T56" s="1653"/>
      <c r="U56" s="2442"/>
      <c r="V56" s="2191"/>
      <c r="W56" s="2192"/>
    </row>
    <row r="57" spans="1:23" ht="15">
      <c r="A57" s="1636" t="s">
        <v>1784</v>
      </c>
      <c r="C57" s="1656">
        <v>9853974.1199999992</v>
      </c>
      <c r="D57" s="1689"/>
      <c r="E57" s="3040">
        <v>0</v>
      </c>
      <c r="F57" s="3040"/>
      <c r="G57" s="3040">
        <v>0</v>
      </c>
      <c r="H57" s="1689"/>
      <c r="I57" s="3040">
        <v>1428952.86</v>
      </c>
      <c r="J57" s="1637"/>
      <c r="K57" s="1656">
        <v>1428952.86</v>
      </c>
      <c r="L57" s="1689"/>
      <c r="M57" s="1656">
        <f t="shared" si="4"/>
        <v>8425021.2599999998</v>
      </c>
      <c r="N57" s="1689"/>
      <c r="O57" s="3042"/>
      <c r="P57" s="1689"/>
      <c r="Q57" s="3040">
        <v>189125.6</v>
      </c>
      <c r="R57" s="2500"/>
      <c r="S57" s="1656">
        <v>189125.6</v>
      </c>
      <c r="T57" s="1653"/>
      <c r="U57" s="2442"/>
      <c r="V57" s="2191"/>
      <c r="W57" s="2192"/>
    </row>
    <row r="58" spans="1:23" ht="15">
      <c r="C58" s="1656"/>
      <c r="D58" s="1689"/>
      <c r="E58" s="3040"/>
      <c r="F58" s="3040"/>
      <c r="G58" s="3040"/>
      <c r="H58" s="1689"/>
      <c r="I58" s="1655"/>
      <c r="J58" s="1689"/>
      <c r="K58" s="1649"/>
      <c r="L58" s="1689"/>
      <c r="M58" s="2614"/>
      <c r="N58" s="1689"/>
      <c r="O58" s="3042"/>
      <c r="P58" s="1689"/>
      <c r="Q58" s="3040"/>
      <c r="R58" s="2527"/>
      <c r="S58" s="2527"/>
      <c r="U58" s="2191"/>
      <c r="V58" s="2191"/>
      <c r="W58" s="2192"/>
    </row>
    <row r="59" spans="1:23" ht="13.5" customHeight="1">
      <c r="A59" s="1636" t="s">
        <v>517</v>
      </c>
      <c r="C59" s="1656"/>
      <c r="D59" s="1689"/>
      <c r="E59" s="3040"/>
      <c r="F59" s="3040"/>
      <c r="G59" s="3040"/>
      <c r="H59" s="1689"/>
      <c r="I59" s="1658"/>
      <c r="J59" s="1689"/>
      <c r="K59" s="1649"/>
      <c r="L59" s="1689"/>
      <c r="M59" s="2614"/>
      <c r="N59" s="1689"/>
      <c r="O59" s="3042"/>
      <c r="P59" s="1689"/>
      <c r="Q59" s="2499"/>
      <c r="R59" s="2527"/>
      <c r="S59" s="2527"/>
      <c r="U59" s="1655"/>
      <c r="V59" s="2191"/>
      <c r="W59" s="1653"/>
    </row>
    <row r="60" spans="1:23" ht="15">
      <c r="A60" s="1636" t="s">
        <v>513</v>
      </c>
      <c r="C60" s="1656">
        <v>11168370.85</v>
      </c>
      <c r="D60" s="1689"/>
      <c r="E60" s="3040">
        <v>0</v>
      </c>
      <c r="F60" s="3040"/>
      <c r="G60" s="3040">
        <v>0</v>
      </c>
      <c r="H60" s="1689"/>
      <c r="I60" s="2499">
        <v>1511298.62</v>
      </c>
      <c r="J60" s="1637"/>
      <c r="K60" s="1656">
        <v>1511298.62</v>
      </c>
      <c r="L60" s="1689"/>
      <c r="M60" s="1656">
        <f t="shared" ref="M60:M61" si="5">ROUND(SUM(C60)-SUM(K60)+SUM(G60),2)</f>
        <v>9657072.2300000004</v>
      </c>
      <c r="N60" s="1689"/>
      <c r="O60" s="3042"/>
      <c r="P60" s="1689"/>
      <c r="Q60" s="2499">
        <v>174831.68</v>
      </c>
      <c r="R60" s="2527"/>
      <c r="S60" s="1657">
        <v>174831.68</v>
      </c>
      <c r="T60" s="1653"/>
      <c r="U60" s="2442"/>
      <c r="V60" s="2191"/>
      <c r="W60" s="2192"/>
    </row>
    <row r="61" spans="1:23" ht="15">
      <c r="A61" s="1636" t="s">
        <v>518</v>
      </c>
      <c r="C61" s="1656">
        <v>119119.44</v>
      </c>
      <c r="D61" s="1689"/>
      <c r="E61" s="3040">
        <v>0</v>
      </c>
      <c r="F61" s="3040"/>
      <c r="G61" s="3040">
        <v>0</v>
      </c>
      <c r="H61" s="1689"/>
      <c r="I61" s="3040">
        <v>40735.79</v>
      </c>
      <c r="J61" s="1637"/>
      <c r="K61" s="1656">
        <v>40735.79</v>
      </c>
      <c r="L61" s="1689"/>
      <c r="M61" s="1656">
        <f t="shared" si="5"/>
        <v>78383.649999999994</v>
      </c>
      <c r="N61" s="1689"/>
      <c r="O61" s="3042"/>
      <c r="P61" s="1689"/>
      <c r="Q61" s="3040">
        <v>3048.99</v>
      </c>
      <c r="R61" s="2500"/>
      <c r="S61" s="1656">
        <v>3048.99</v>
      </c>
      <c r="T61" s="1653"/>
      <c r="U61" s="2447"/>
      <c r="V61" s="2191"/>
      <c r="W61" s="2192"/>
    </row>
    <row r="62" spans="1:23">
      <c r="B62" s="1689"/>
      <c r="C62" s="2196"/>
      <c r="D62" s="1689"/>
      <c r="E62" s="3045"/>
      <c r="F62" s="1639"/>
      <c r="G62" s="3045"/>
      <c r="H62" s="1689"/>
      <c r="I62" s="2198"/>
      <c r="J62" s="1689"/>
      <c r="K62" s="2197"/>
      <c r="L62" s="1689"/>
      <c r="M62" s="2884"/>
      <c r="N62" s="1689"/>
      <c r="O62" s="3042"/>
      <c r="P62" s="1689"/>
      <c r="Q62" s="2198"/>
      <c r="R62" s="1689"/>
      <c r="S62" s="2196"/>
      <c r="T62" s="1665"/>
    </row>
    <row r="63" spans="1:23" ht="15.75" thickBot="1">
      <c r="A63" s="1650" t="s">
        <v>519</v>
      </c>
      <c r="B63" s="1661"/>
      <c r="C63" s="1662">
        <f>ROUND(SUM(C16:C61),2)</f>
        <v>3191334999.46</v>
      </c>
      <c r="D63" s="1661"/>
      <c r="E63" s="1662">
        <f>ROUND(SUM(E16:E61),2)</f>
        <v>0</v>
      </c>
      <c r="F63" s="1637"/>
      <c r="G63" s="1662">
        <f>ROUND(SUM(G16:G61),2)</f>
        <v>0</v>
      </c>
      <c r="H63" s="1661"/>
      <c r="I63" s="1662">
        <f>ROUND(SUM(I16:I61),2)</f>
        <v>85377495.959999993</v>
      </c>
      <c r="J63" s="1661"/>
      <c r="K63" s="1662">
        <f>ROUND(SUM(K16:K61),2)</f>
        <v>85377495.959999993</v>
      </c>
      <c r="L63" s="1661"/>
      <c r="M63" s="1662">
        <f>ROUND(SUM(M16:M61),2)</f>
        <v>3105957503.5</v>
      </c>
      <c r="N63" s="3046"/>
      <c r="O63" s="3047"/>
      <c r="P63" s="1661"/>
      <c r="Q63" s="1662">
        <f>ROUND(SUM(Q16:Q61),2)</f>
        <v>9979870.0899999999</v>
      </c>
      <c r="R63" s="1661"/>
      <c r="S63" s="1662">
        <f>ROUND(SUM(S16:S61),2)</f>
        <v>9979870.0899999999</v>
      </c>
      <c r="T63" s="2448"/>
      <c r="U63" s="2449"/>
      <c r="V63" s="2450"/>
      <c r="W63" s="2450"/>
    </row>
    <row r="64" spans="1:23" ht="15" customHeight="1" thickTop="1">
      <c r="A64" s="2451"/>
      <c r="B64" s="2452"/>
      <c r="C64" s="2448"/>
      <c r="D64" s="2452"/>
      <c r="E64" s="2453"/>
      <c r="F64" s="2193"/>
      <c r="G64" s="2453"/>
      <c r="H64" s="2452"/>
      <c r="I64" s="2448"/>
      <c r="J64" s="2452"/>
      <c r="K64" s="2454"/>
      <c r="L64" s="2452"/>
      <c r="M64" s="2885"/>
      <c r="N64" s="1650"/>
      <c r="O64" s="1650"/>
      <c r="P64" s="2452"/>
      <c r="Q64" s="2454"/>
      <c r="R64" s="2452"/>
      <c r="S64" s="2448"/>
      <c r="U64" s="2455"/>
      <c r="V64" s="2455"/>
      <c r="W64" s="2455"/>
    </row>
    <row r="65" spans="1:20" ht="15" customHeight="1">
      <c r="A65" s="2456"/>
      <c r="B65" s="1665"/>
      <c r="C65" s="1665"/>
      <c r="D65" s="2457"/>
      <c r="E65" s="1665"/>
      <c r="F65" s="2457"/>
      <c r="H65" s="1689"/>
      <c r="I65" s="1636"/>
      <c r="J65" s="1689"/>
      <c r="K65" s="1636"/>
      <c r="L65" s="1689"/>
      <c r="N65" s="1665"/>
      <c r="P65" s="2194"/>
    </row>
    <row r="66" spans="1:20">
      <c r="A66" s="2194"/>
      <c r="C66" s="1665"/>
      <c r="D66" s="2458"/>
      <c r="E66" s="2457"/>
      <c r="F66" s="2458"/>
      <c r="G66" s="1665"/>
      <c r="H66" s="2191"/>
      <c r="I66" s="1689"/>
      <c r="J66" s="2191"/>
      <c r="K66" s="1689"/>
      <c r="L66" s="2192"/>
      <c r="O66" s="1665"/>
      <c r="P66" s="2192"/>
      <c r="R66" s="1653"/>
    </row>
    <row r="67" spans="1:20">
      <c r="A67" s="1700"/>
      <c r="E67" s="2459"/>
      <c r="G67" s="1669"/>
      <c r="I67" s="1655"/>
      <c r="K67" s="1655"/>
      <c r="Q67" s="1653"/>
      <c r="S67" s="1653"/>
      <c r="T67" s="1651"/>
    </row>
    <row r="68" spans="1:20">
      <c r="E68" s="1689"/>
      <c r="G68" s="1689"/>
      <c r="M68" s="2614"/>
      <c r="O68" s="1665"/>
      <c r="Q68" s="2194"/>
    </row>
    <row r="69" spans="1:20">
      <c r="C69" s="1653"/>
      <c r="E69" s="1654"/>
      <c r="G69" s="1654"/>
      <c r="I69" s="1655"/>
      <c r="K69" s="1655"/>
      <c r="M69" s="1659"/>
      <c r="O69" s="1665"/>
      <c r="Q69" s="1666"/>
      <c r="S69" s="1653"/>
    </row>
    <row r="70" spans="1:20">
      <c r="C70" s="1653"/>
      <c r="E70" s="1654"/>
      <c r="G70" s="2192"/>
      <c r="I70" s="1655"/>
      <c r="K70" s="1655"/>
      <c r="M70" s="2886"/>
      <c r="O70" s="1665"/>
      <c r="Q70" s="2192"/>
      <c r="S70" s="1653"/>
    </row>
    <row r="71" spans="1:20">
      <c r="C71" s="1653"/>
      <c r="E71" s="1654"/>
      <c r="G71" s="2189"/>
      <c r="I71" s="1655"/>
      <c r="K71" s="1655"/>
      <c r="M71" s="2614"/>
      <c r="O71" s="1665"/>
      <c r="Q71" s="2446"/>
      <c r="S71" s="1653"/>
    </row>
    <row r="72" spans="1:20">
      <c r="C72" s="1653"/>
      <c r="E72" s="1654"/>
      <c r="G72" s="1654"/>
      <c r="I72" s="1655"/>
      <c r="K72" s="1655"/>
      <c r="M72" s="1659"/>
      <c r="O72" s="1665"/>
      <c r="Q72" s="1666"/>
      <c r="S72" s="1653"/>
      <c r="T72" s="1651"/>
    </row>
    <row r="73" spans="1:20">
      <c r="C73" s="1653"/>
      <c r="E73" s="1654"/>
      <c r="G73" s="1654"/>
      <c r="I73" s="1655"/>
      <c r="K73" s="1655"/>
      <c r="M73" s="1659"/>
      <c r="O73" s="1665"/>
      <c r="Q73" s="1666"/>
      <c r="S73" s="1653"/>
    </row>
    <row r="74" spans="1:20">
      <c r="C74" s="1653"/>
      <c r="E74" s="1654"/>
      <c r="G74" s="2192"/>
      <c r="I74" s="1655"/>
      <c r="K74" s="1655"/>
      <c r="M74" s="2886"/>
      <c r="O74" s="1665"/>
      <c r="Q74" s="2192"/>
      <c r="S74" s="1653"/>
    </row>
    <row r="75" spans="1:20">
      <c r="C75" s="1653"/>
      <c r="E75" s="1654"/>
      <c r="G75" s="2189"/>
      <c r="I75" s="1655"/>
      <c r="K75" s="1655"/>
      <c r="M75" s="2614"/>
      <c r="O75" s="1665"/>
      <c r="Q75" s="2446"/>
      <c r="S75" s="1653"/>
    </row>
    <row r="76" spans="1:20">
      <c r="B76" s="1665"/>
      <c r="C76" s="2460"/>
      <c r="D76" s="1665"/>
      <c r="E76" s="2461"/>
      <c r="F76" s="1665"/>
      <c r="G76" s="2461"/>
      <c r="H76" s="1665"/>
      <c r="I76" s="2462"/>
      <c r="J76" s="1665"/>
      <c r="K76" s="2462"/>
      <c r="L76" s="1665"/>
      <c r="M76" s="2887"/>
      <c r="N76" s="1665"/>
      <c r="O76" s="1665"/>
      <c r="P76" s="1665"/>
      <c r="Q76" s="2463"/>
      <c r="R76" s="1665"/>
      <c r="S76" s="2460"/>
    </row>
    <row r="77" spans="1:20">
      <c r="A77" s="1665"/>
      <c r="B77" s="1665"/>
      <c r="C77" s="1664"/>
      <c r="D77" s="1663"/>
      <c r="E77" s="2464"/>
      <c r="F77" s="1663"/>
      <c r="G77" s="2464"/>
      <c r="H77" s="1663"/>
      <c r="I77" s="1667"/>
      <c r="J77" s="1663"/>
      <c r="K77" s="1667"/>
      <c r="L77" s="1663"/>
      <c r="M77" s="2888"/>
      <c r="N77" s="1663"/>
      <c r="O77" s="1663"/>
      <c r="P77" s="1663"/>
      <c r="Q77" s="2464"/>
      <c r="R77" s="1663"/>
      <c r="S77" s="1664"/>
    </row>
    <row r="78" spans="1:20">
      <c r="A78" s="1663"/>
      <c r="C78" s="2455"/>
      <c r="D78" s="1650"/>
      <c r="E78" s="2455"/>
      <c r="F78" s="1650"/>
      <c r="G78" s="2455"/>
      <c r="H78" s="1650"/>
      <c r="I78" s="2442"/>
      <c r="J78" s="1650"/>
      <c r="K78" s="2442"/>
      <c r="L78" s="1650"/>
      <c r="M78" s="2885"/>
      <c r="N78" s="1650"/>
      <c r="O78" s="1650"/>
      <c r="P78" s="1650"/>
      <c r="Q78" s="2455"/>
      <c r="R78" s="1650"/>
      <c r="S78" s="2455"/>
    </row>
    <row r="79" spans="1:20">
      <c r="A79" s="1650"/>
    </row>
    <row r="80" spans="1:20">
      <c r="C80" s="2194"/>
    </row>
    <row r="81" spans="3:13">
      <c r="C81" s="1700"/>
      <c r="E81" s="2457"/>
      <c r="F81" s="1665"/>
      <c r="G81" s="2457"/>
      <c r="H81" s="1665"/>
      <c r="I81" s="1668"/>
      <c r="J81" s="1665"/>
      <c r="K81" s="1668"/>
      <c r="L81" s="1665"/>
      <c r="M81" s="2889"/>
    </row>
    <row r="82" spans="3:13">
      <c r="E82" s="1639"/>
      <c r="G82" s="2195"/>
    </row>
    <row r="83" spans="3:13">
      <c r="E83" s="2465"/>
      <c r="G83" s="1669"/>
    </row>
  </sheetData>
  <printOptions horizontalCentered="1" verticalCentered="1"/>
  <pageMargins left="0.5" right="0.4" top="0" bottom="0" header="0.31" footer="0.25"/>
  <pageSetup scale="62" orientation="landscape" r:id="rId1"/>
  <headerFooter scaleWithDoc="0" alignWithMargins="0">
    <oddFooter>&amp;C&amp;8 34</oddFooter>
  </headerFooter>
  <rowBreaks count="1" manualBreakCount="1">
    <brk id="2" max="21" man="1"/>
  </rowBreaks>
  <colBreaks count="1" manualBreakCount="1">
    <brk id="17" max="65" man="1"/>
  </colBreaks>
</worksheet>
</file>

<file path=xl/worksheets/sheet33.xml><?xml version="1.0" encoding="utf-8"?>
<worksheet xmlns="http://schemas.openxmlformats.org/spreadsheetml/2006/main" xmlns:r="http://schemas.openxmlformats.org/officeDocument/2006/relationships">
  <sheetPr codeName="Sheet33">
    <pageSetUpPr fitToPage="1"/>
  </sheetPr>
  <dimension ref="A1:Y64"/>
  <sheetViews>
    <sheetView showGridLines="0" zoomScale="60" zoomScaleNormal="60" workbookViewId="0">
      <selection activeCell="B1" sqref="B1"/>
    </sheetView>
  </sheetViews>
  <sheetFormatPr defaultRowHeight="12.75"/>
  <cols>
    <col min="1" max="1" width="3.77734375" style="861" customWidth="1"/>
    <col min="2" max="2" width="43.88671875" style="861" customWidth="1"/>
    <col min="3" max="3" width="2.109375" style="861" customWidth="1"/>
    <col min="4" max="4" width="13.77734375" style="861" customWidth="1"/>
    <col min="5" max="5" width="2.109375" style="861" customWidth="1"/>
    <col min="6" max="6" width="16.44140625" style="861" bestFit="1" customWidth="1"/>
    <col min="7" max="7" width="2.109375" style="861" customWidth="1"/>
    <col min="8" max="8" width="20.33203125" style="861" customWidth="1"/>
    <col min="9" max="9" width="2.109375" style="861" customWidth="1"/>
    <col min="10" max="10" width="14.88671875" style="861" customWidth="1"/>
    <col min="11" max="11" width="2.109375" style="861" customWidth="1"/>
    <col min="12" max="12" width="14.33203125" style="861" customWidth="1"/>
    <col min="13" max="13" width="2.109375" style="861" customWidth="1"/>
    <col min="14" max="14" width="15.44140625" style="861" customWidth="1"/>
    <col min="15" max="15" width="2.109375" style="861" customWidth="1"/>
    <col min="16" max="16" width="13.77734375" style="861" customWidth="1"/>
    <col min="17" max="17" width="2.109375" style="861" customWidth="1"/>
    <col min="18" max="18" width="16.6640625" style="861" customWidth="1"/>
    <col min="19" max="19" width="2.109375" style="861" customWidth="1"/>
    <col min="20" max="20" width="17.88671875" style="861" bestFit="1" customWidth="1"/>
    <col min="21" max="21" width="2.109375" style="861" customWidth="1"/>
    <col min="22" max="22" width="17.5546875" style="861" customWidth="1"/>
    <col min="23" max="23" width="17.109375" style="861" customWidth="1"/>
    <col min="24" max="24" width="18.5546875" style="861" customWidth="1"/>
    <col min="25" max="25" width="35.33203125" style="861" bestFit="1" customWidth="1"/>
    <col min="26" max="16384" width="8.88671875" style="861"/>
  </cols>
  <sheetData>
    <row r="1" spans="1:23" ht="15">
      <c r="B1" s="1720" t="s">
        <v>1805</v>
      </c>
    </row>
    <row r="2" spans="1:23" ht="16.5">
      <c r="B2" s="2199"/>
      <c r="C2" s="2199"/>
      <c r="D2" s="2199"/>
      <c r="E2" s="2199"/>
      <c r="F2" s="2199"/>
      <c r="G2" s="2199"/>
      <c r="H2" s="2199"/>
      <c r="I2" s="2199"/>
      <c r="J2" s="2199"/>
      <c r="K2" s="2199"/>
      <c r="L2" s="2199"/>
      <c r="M2" s="2199"/>
      <c r="N2" s="2199"/>
      <c r="O2" s="2199"/>
      <c r="P2" s="2199"/>
      <c r="Q2" s="2199"/>
      <c r="R2" s="2199"/>
      <c r="S2" s="2199"/>
      <c r="T2" s="2199"/>
      <c r="U2" s="2199"/>
      <c r="V2" s="2199"/>
      <c r="W2" s="2228"/>
    </row>
    <row r="3" spans="1:23" ht="18">
      <c r="A3" s="799"/>
      <c r="B3" s="1635" t="s">
        <v>0</v>
      </c>
      <c r="C3" s="2200"/>
      <c r="D3" s="2200"/>
      <c r="E3" s="2200"/>
      <c r="F3" s="2199"/>
      <c r="G3" s="2199"/>
      <c r="H3" s="2199"/>
      <c r="I3" s="2199"/>
      <c r="J3" s="2199"/>
      <c r="K3" s="2199"/>
      <c r="L3" s="2199"/>
      <c r="M3" s="2199"/>
      <c r="N3" s="2199"/>
      <c r="O3" s="2199"/>
      <c r="P3" s="2199"/>
      <c r="Q3" s="2199"/>
      <c r="R3" s="2199"/>
      <c r="S3" s="2199"/>
      <c r="T3" s="2199"/>
      <c r="U3" s="2199"/>
      <c r="V3" s="2629" t="s">
        <v>520</v>
      </c>
      <c r="W3" s="2229"/>
    </row>
    <row r="4" spans="1:23" ht="18">
      <c r="A4" s="799"/>
      <c r="B4" s="1635" t="s">
        <v>521</v>
      </c>
      <c r="C4" s="2200"/>
      <c r="D4" s="2200"/>
      <c r="E4" s="2200"/>
      <c r="F4" s="2199"/>
      <c r="G4" s="2199"/>
      <c r="H4" s="2199"/>
      <c r="I4" s="2199"/>
      <c r="J4" s="2199"/>
      <c r="K4" s="2199"/>
      <c r="L4" s="2199"/>
      <c r="M4" s="2199"/>
      <c r="N4" s="2199"/>
      <c r="O4" s="2199"/>
      <c r="P4" s="2199"/>
      <c r="Q4" s="2199"/>
      <c r="R4" s="2199"/>
      <c r="S4" s="2199"/>
      <c r="T4" s="2199"/>
      <c r="U4" s="2199"/>
      <c r="V4" s="2466"/>
      <c r="W4" s="2228"/>
    </row>
    <row r="5" spans="1:23" ht="18">
      <c r="A5" s="799"/>
      <c r="B5" s="1635" t="s">
        <v>522</v>
      </c>
      <c r="C5" s="2200"/>
      <c r="D5" s="2200"/>
      <c r="E5" s="2200"/>
      <c r="F5" s="2199"/>
      <c r="G5" s="2199"/>
      <c r="H5" s="2199"/>
      <c r="I5" s="2199"/>
      <c r="J5" s="2199"/>
      <c r="K5" s="2199"/>
      <c r="L5" s="2199"/>
      <c r="M5" s="2199"/>
      <c r="N5" s="2199"/>
      <c r="O5" s="2199"/>
      <c r="P5" s="2199"/>
      <c r="Q5" s="2199"/>
      <c r="R5" s="2199"/>
      <c r="S5" s="2199"/>
      <c r="T5" s="2199"/>
      <c r="U5" s="2199"/>
      <c r="V5" s="2199"/>
      <c r="W5" s="2228"/>
    </row>
    <row r="6" spans="1:23" ht="18">
      <c r="A6" s="799"/>
      <c r="B6" s="2625" t="s">
        <v>1622</v>
      </c>
      <c r="C6" s="2467"/>
      <c r="D6" s="2200"/>
      <c r="E6" s="2200"/>
      <c r="F6" s="2199"/>
      <c r="G6" s="2199"/>
      <c r="H6" s="2199"/>
      <c r="I6" s="2199"/>
      <c r="J6" s="2199"/>
      <c r="K6" s="2199"/>
      <c r="L6" s="2199"/>
      <c r="M6" s="2199"/>
      <c r="N6" s="2199"/>
      <c r="O6" s="2199"/>
      <c r="P6" s="2199"/>
      <c r="Q6" s="2199"/>
      <c r="R6" s="2199"/>
      <c r="S6" s="2199"/>
      <c r="T6" s="2199"/>
      <c r="U6" s="2199"/>
      <c r="V6" s="2199"/>
      <c r="W6" s="2228"/>
    </row>
    <row r="7" spans="1:23" ht="16.5">
      <c r="A7" s="799"/>
      <c r="B7" s="2201"/>
      <c r="C7" s="2201"/>
      <c r="D7" s="2200"/>
      <c r="E7" s="2200"/>
      <c r="F7" s="2199"/>
      <c r="G7" s="2199"/>
      <c r="H7" s="2199"/>
      <c r="I7" s="2199"/>
      <c r="J7" s="2199"/>
      <c r="K7" s="2199"/>
      <c r="L7" s="2199"/>
      <c r="M7" s="2199"/>
      <c r="N7" s="2199"/>
      <c r="O7" s="2199"/>
      <c r="P7" s="2199"/>
      <c r="Q7" s="2199"/>
      <c r="R7" s="2199"/>
      <c r="S7" s="2199"/>
      <c r="T7" s="2199"/>
      <c r="U7" s="2199"/>
      <c r="V7" s="2199"/>
      <c r="W7" s="2228"/>
    </row>
    <row r="8" spans="1:23" ht="5.25" customHeight="1">
      <c r="B8" s="2468"/>
      <c r="C8" s="2468"/>
      <c r="D8" s="2199"/>
      <c r="E8" s="2199"/>
      <c r="F8" s="2199"/>
      <c r="G8" s="2199"/>
      <c r="H8" s="2199"/>
      <c r="I8" s="2199"/>
      <c r="J8" s="2199"/>
      <c r="K8" s="2199"/>
      <c r="L8" s="2199"/>
      <c r="M8" s="2199"/>
      <c r="N8" s="2199"/>
      <c r="O8" s="2199"/>
      <c r="P8" s="2199"/>
      <c r="Q8" s="2199"/>
      <c r="R8" s="2199"/>
      <c r="S8" s="2199"/>
      <c r="T8" s="2199"/>
      <c r="U8" s="2199"/>
      <c r="V8" s="2199"/>
      <c r="W8" s="2228"/>
    </row>
    <row r="9" spans="1:23" ht="16.5">
      <c r="B9" s="2199"/>
      <c r="C9" s="2199"/>
      <c r="D9" s="2469" t="s">
        <v>148</v>
      </c>
      <c r="E9" s="2469"/>
      <c r="F9" s="2469"/>
      <c r="G9" s="2469"/>
      <c r="H9" s="2469"/>
      <c r="I9" s="2469"/>
      <c r="J9" s="2469" t="s">
        <v>523</v>
      </c>
      <c r="K9" s="2469"/>
      <c r="L9" s="2469"/>
      <c r="M9" s="2469"/>
      <c r="N9" s="2469"/>
      <c r="O9" s="2469"/>
      <c r="P9" s="2469"/>
      <c r="Q9" s="2469"/>
      <c r="R9" s="2199"/>
      <c r="S9" s="2199"/>
      <c r="T9" s="2199"/>
      <c r="U9" s="2199"/>
      <c r="V9" s="2199"/>
      <c r="W9" s="2228"/>
    </row>
    <row r="10" spans="1:23" ht="16.5">
      <c r="B10" s="2199"/>
      <c r="C10" s="2199"/>
      <c r="D10" s="2202" t="s">
        <v>524</v>
      </c>
      <c r="E10" s="2202"/>
      <c r="F10" s="2202" t="s">
        <v>125</v>
      </c>
      <c r="G10" s="2202"/>
      <c r="H10" s="2202" t="s">
        <v>525</v>
      </c>
      <c r="I10" s="2202"/>
      <c r="J10" s="2202" t="s">
        <v>526</v>
      </c>
      <c r="K10" s="2202"/>
      <c r="L10" s="2202" t="s">
        <v>527</v>
      </c>
      <c r="M10" s="2202"/>
      <c r="N10" s="2202" t="s">
        <v>15</v>
      </c>
      <c r="O10" s="2202"/>
      <c r="P10" s="2202" t="s">
        <v>1623</v>
      </c>
      <c r="Q10" s="2202"/>
      <c r="R10" s="2199"/>
      <c r="S10" s="2199"/>
      <c r="T10" s="2199"/>
      <c r="U10" s="2199"/>
      <c r="V10" s="2199"/>
      <c r="W10" s="2228"/>
    </row>
    <row r="11" spans="1:23" ht="16.5">
      <c r="B11" s="2199"/>
      <c r="C11" s="2199"/>
      <c r="D11" s="2202" t="s">
        <v>528</v>
      </c>
      <c r="E11" s="2202"/>
      <c r="F11" s="2202" t="s">
        <v>148</v>
      </c>
      <c r="G11" s="2202"/>
      <c r="H11" s="2202" t="s">
        <v>529</v>
      </c>
      <c r="I11" s="2202"/>
      <c r="J11" s="2202" t="s">
        <v>530</v>
      </c>
      <c r="K11" s="2202"/>
      <c r="L11" s="2202" t="s">
        <v>531</v>
      </c>
      <c r="M11" s="2202"/>
      <c r="N11" s="2203" t="s">
        <v>532</v>
      </c>
      <c r="O11" s="2202"/>
      <c r="P11" s="2202" t="s">
        <v>1624</v>
      </c>
      <c r="Q11" s="2202"/>
      <c r="R11" s="2470" t="s">
        <v>533</v>
      </c>
      <c r="S11" s="2470"/>
      <c r="T11" s="2470"/>
      <c r="U11" s="2470"/>
      <c r="V11" s="2199"/>
      <c r="W11" s="2228"/>
    </row>
    <row r="12" spans="1:23" ht="16.5">
      <c r="B12" s="2199"/>
      <c r="C12" s="2199"/>
      <c r="D12" s="2202" t="s">
        <v>14</v>
      </c>
      <c r="E12" s="2202"/>
      <c r="F12" s="2202" t="s">
        <v>16</v>
      </c>
      <c r="G12" s="2202"/>
      <c r="H12" s="2202" t="s">
        <v>534</v>
      </c>
      <c r="I12" s="2202"/>
      <c r="J12" s="2202" t="s">
        <v>535</v>
      </c>
      <c r="K12" s="2202"/>
      <c r="L12" s="2202" t="s">
        <v>536</v>
      </c>
      <c r="M12" s="2202"/>
      <c r="N12" s="2203" t="s">
        <v>535</v>
      </c>
      <c r="O12" s="2203"/>
      <c r="P12" s="2202" t="s">
        <v>535</v>
      </c>
      <c r="Q12" s="2202"/>
      <c r="R12" s="2205" t="s">
        <v>1791</v>
      </c>
      <c r="S12" s="2205"/>
      <c r="T12" s="2205"/>
      <c r="U12" s="2204"/>
      <c r="V12" s="2469" t="s">
        <v>1625</v>
      </c>
      <c r="W12" s="2230"/>
    </row>
    <row r="13" spans="1:23" ht="16.5">
      <c r="A13" s="1022"/>
      <c r="B13" s="2206" t="s">
        <v>544</v>
      </c>
      <c r="C13" s="2211"/>
      <c r="D13" s="2207" t="s">
        <v>537</v>
      </c>
      <c r="E13" s="2230"/>
      <c r="F13" s="2207" t="s">
        <v>538</v>
      </c>
      <c r="G13" s="2230"/>
      <c r="H13" s="2208" t="s">
        <v>539</v>
      </c>
      <c r="I13" s="2230"/>
      <c r="J13" s="2208" t="s">
        <v>540</v>
      </c>
      <c r="K13" s="2230"/>
      <c r="L13" s="2208" t="s">
        <v>541</v>
      </c>
      <c r="M13" s="2230"/>
      <c r="N13" s="2209" t="s">
        <v>542</v>
      </c>
      <c r="O13" s="2230"/>
      <c r="P13" s="2209" t="s">
        <v>1626</v>
      </c>
      <c r="Q13" s="2230"/>
      <c r="R13" s="2471">
        <v>2014</v>
      </c>
      <c r="S13" s="2471"/>
      <c r="T13" s="2471">
        <v>2013</v>
      </c>
      <c r="U13" s="2230"/>
      <c r="V13" s="2210" t="s">
        <v>543</v>
      </c>
      <c r="W13" s="2230"/>
    </row>
    <row r="14" spans="1:23" ht="16.5">
      <c r="B14" s="2211" t="s">
        <v>545</v>
      </c>
      <c r="C14" s="2211"/>
      <c r="D14" s="2472"/>
      <c r="E14" s="2472"/>
      <c r="F14" s="2473"/>
      <c r="G14" s="2473"/>
      <c r="H14" s="2474"/>
      <c r="I14" s="2474"/>
      <c r="J14" s="2474"/>
      <c r="K14" s="2474"/>
      <c r="L14" s="2474"/>
      <c r="M14" s="2474"/>
      <c r="N14" s="2472"/>
      <c r="O14" s="2472"/>
      <c r="P14" s="2472"/>
      <c r="Q14" s="2472"/>
      <c r="R14" s="2474"/>
      <c r="S14" s="2474"/>
      <c r="T14" s="2475"/>
      <c r="U14" s="2475"/>
      <c r="V14" s="2476"/>
      <c r="W14" s="2228"/>
    </row>
    <row r="15" spans="1:23" ht="15" customHeight="1">
      <c r="A15" s="1023"/>
      <c r="B15" s="2477" t="s">
        <v>545</v>
      </c>
      <c r="C15" s="2477"/>
      <c r="D15" s="2478"/>
      <c r="E15" s="2478"/>
      <c r="F15" s="2479"/>
      <c r="G15" s="2479"/>
      <c r="H15" s="2478"/>
      <c r="I15" s="2478"/>
      <c r="J15" s="2478"/>
      <c r="K15" s="2478"/>
      <c r="L15" s="2478"/>
      <c r="M15" s="2478"/>
      <c r="N15" s="2478"/>
      <c r="O15" s="2478"/>
      <c r="P15" s="2478"/>
      <c r="Q15" s="2478"/>
      <c r="R15" s="2480"/>
      <c r="S15" s="2480"/>
      <c r="T15" s="2481"/>
      <c r="U15" s="2481"/>
      <c r="V15" s="2199"/>
      <c r="W15" s="2228"/>
    </row>
    <row r="16" spans="1:23" ht="15" customHeight="1">
      <c r="A16" s="1023"/>
      <c r="B16" s="2468" t="s">
        <v>546</v>
      </c>
      <c r="C16" s="2468"/>
      <c r="D16" s="2231">
        <v>0</v>
      </c>
      <c r="E16" s="2231"/>
      <c r="F16" s="2212">
        <v>32480</v>
      </c>
      <c r="G16" s="2212"/>
      <c r="H16" s="2212">
        <v>0</v>
      </c>
      <c r="I16" s="2212"/>
      <c r="J16" s="2212">
        <v>0</v>
      </c>
      <c r="K16" s="2212"/>
      <c r="L16" s="2212">
        <v>0</v>
      </c>
      <c r="M16" s="2212"/>
      <c r="N16" s="2212">
        <v>0</v>
      </c>
      <c r="O16" s="2212"/>
      <c r="P16" s="2212">
        <v>0</v>
      </c>
      <c r="Q16" s="2212"/>
      <c r="R16" s="2231">
        <f>ROUND(SUM(D16:Q16),0)</f>
        <v>32480</v>
      </c>
      <c r="S16" s="2231"/>
      <c r="T16" s="2212">
        <v>120357119</v>
      </c>
      <c r="U16" s="2212"/>
      <c r="V16" s="2481">
        <f>ROUND(R16-T16,0)</f>
        <v>-120324639</v>
      </c>
      <c r="W16" s="2231"/>
    </row>
    <row r="17" spans="1:23" ht="15" customHeight="1">
      <c r="A17" s="1023"/>
      <c r="B17" s="2199" t="s">
        <v>547</v>
      </c>
      <c r="C17" s="2199"/>
      <c r="D17" s="2213"/>
      <c r="E17" s="2213"/>
      <c r="F17" s="2213"/>
      <c r="G17" s="2213"/>
      <c r="H17" s="2213"/>
      <c r="I17" s="2213"/>
      <c r="J17" s="2212"/>
      <c r="K17" s="2212"/>
      <c r="L17" s="2214"/>
      <c r="M17" s="2214"/>
      <c r="N17" s="2214"/>
      <c r="O17" s="2214"/>
      <c r="P17" s="2214"/>
      <c r="Q17" s="2214"/>
      <c r="R17" s="2214"/>
      <c r="S17" s="2214"/>
      <c r="T17" s="2214"/>
      <c r="U17" s="2214"/>
      <c r="V17" s="2482"/>
      <c r="W17" s="2232"/>
    </row>
    <row r="18" spans="1:23" ht="15" customHeight="1">
      <c r="A18" s="1023"/>
      <c r="B18" s="2199" t="s">
        <v>548</v>
      </c>
      <c r="C18" s="2199"/>
      <c r="D18" s="2213">
        <v>0</v>
      </c>
      <c r="E18" s="2213"/>
      <c r="F18" s="2214">
        <v>0</v>
      </c>
      <c r="G18" s="2214"/>
      <c r="H18" s="2213">
        <v>0</v>
      </c>
      <c r="I18" s="2213"/>
      <c r="J18" s="2214">
        <v>0</v>
      </c>
      <c r="K18" s="2214"/>
      <c r="L18" s="2214">
        <v>0</v>
      </c>
      <c r="M18" s="2214"/>
      <c r="N18" s="2214">
        <v>0</v>
      </c>
      <c r="O18" s="2214"/>
      <c r="P18" s="2214">
        <v>0</v>
      </c>
      <c r="Q18" s="2214"/>
      <c r="R18" s="2214">
        <f>ROUND(SUM(D18:Q18),0)</f>
        <v>0</v>
      </c>
      <c r="S18" s="2214"/>
      <c r="T18" s="2215">
        <v>0</v>
      </c>
      <c r="U18" s="2215"/>
      <c r="V18" s="2215">
        <f>SUM(R18-T18,0)</f>
        <v>0</v>
      </c>
      <c r="W18" s="2216"/>
    </row>
    <row r="19" spans="1:23" ht="15" customHeight="1">
      <c r="A19" s="1023"/>
      <c r="B19" s="2199" t="s">
        <v>549</v>
      </c>
      <c r="C19" s="2199"/>
      <c r="D19" s="2213">
        <v>0</v>
      </c>
      <c r="E19" s="2213"/>
      <c r="F19" s="2214">
        <v>0</v>
      </c>
      <c r="G19" s="2214"/>
      <c r="H19" s="2213">
        <v>0</v>
      </c>
      <c r="I19" s="2213"/>
      <c r="J19" s="2214">
        <v>0</v>
      </c>
      <c r="K19" s="2214"/>
      <c r="L19" s="2214">
        <v>0</v>
      </c>
      <c r="M19" s="2214"/>
      <c r="N19" s="2214">
        <v>0</v>
      </c>
      <c r="O19" s="2214"/>
      <c r="P19" s="2214">
        <v>0</v>
      </c>
      <c r="Q19" s="2214"/>
      <c r="R19" s="2214">
        <f t="shared" ref="R19:R36" si="0">ROUND(SUM(D19:Q19),0)</f>
        <v>0</v>
      </c>
      <c r="S19" s="2214"/>
      <c r="T19" s="2215">
        <v>0</v>
      </c>
      <c r="U19" s="2215"/>
      <c r="V19" s="2215">
        <f t="shared" ref="V19:V36" si="1">SUM(R19-T19,0)</f>
        <v>0</v>
      </c>
      <c r="W19" s="2216"/>
    </row>
    <row r="20" spans="1:23" ht="15" customHeight="1">
      <c r="A20" s="1023"/>
      <c r="B20" s="2199" t="s">
        <v>1788</v>
      </c>
      <c r="C20" s="2199"/>
      <c r="D20" s="2213">
        <v>0</v>
      </c>
      <c r="E20" s="2213"/>
      <c r="F20" s="2214">
        <v>0</v>
      </c>
      <c r="G20" s="2214"/>
      <c r="H20" s="2213">
        <v>0</v>
      </c>
      <c r="I20" s="2213"/>
      <c r="J20" s="2214">
        <v>0</v>
      </c>
      <c r="K20" s="2214"/>
      <c r="L20" s="2214">
        <v>0</v>
      </c>
      <c r="M20" s="2214"/>
      <c r="N20" s="2214">
        <v>0</v>
      </c>
      <c r="O20" s="2214"/>
      <c r="P20" s="2214">
        <v>0</v>
      </c>
      <c r="Q20" s="2214"/>
      <c r="R20" s="2214">
        <f t="shared" si="0"/>
        <v>0</v>
      </c>
      <c r="S20" s="2214"/>
      <c r="T20" s="2215">
        <v>0</v>
      </c>
      <c r="U20" s="2215"/>
      <c r="V20" s="2215">
        <f t="shared" si="1"/>
        <v>0</v>
      </c>
      <c r="W20" s="2216"/>
    </row>
    <row r="21" spans="1:23" ht="15" customHeight="1">
      <c r="A21" s="1023"/>
      <c r="B21" s="2199" t="s">
        <v>550</v>
      </c>
      <c r="C21" s="2199"/>
      <c r="D21" s="2213">
        <v>0</v>
      </c>
      <c r="E21" s="2213"/>
      <c r="F21" s="2214">
        <v>0</v>
      </c>
      <c r="G21" s="2214"/>
      <c r="H21" s="2214">
        <v>0</v>
      </c>
      <c r="I21" s="2214"/>
      <c r="J21" s="2214">
        <v>0</v>
      </c>
      <c r="K21" s="2214"/>
      <c r="L21" s="2214">
        <v>0</v>
      </c>
      <c r="M21" s="2214"/>
      <c r="N21" s="2214">
        <v>0</v>
      </c>
      <c r="O21" s="2214"/>
      <c r="P21" s="2214">
        <v>0</v>
      </c>
      <c r="Q21" s="2214"/>
      <c r="R21" s="2214">
        <f t="shared" si="0"/>
        <v>0</v>
      </c>
      <c r="S21" s="2214"/>
      <c r="T21" s="2215">
        <v>0</v>
      </c>
      <c r="U21" s="2215"/>
      <c r="V21" s="2215">
        <f t="shared" si="1"/>
        <v>0</v>
      </c>
      <c r="W21" s="2216"/>
    </row>
    <row r="22" spans="1:23" ht="15" customHeight="1">
      <c r="A22" s="1023"/>
      <c r="B22" s="2199" t="s">
        <v>551</v>
      </c>
      <c r="C22" s="2199"/>
      <c r="D22" s="2213">
        <v>0</v>
      </c>
      <c r="E22" s="2213"/>
      <c r="F22" s="2214">
        <v>0</v>
      </c>
      <c r="G22" s="2214"/>
      <c r="H22" s="2213">
        <v>0</v>
      </c>
      <c r="I22" s="2213"/>
      <c r="J22" s="2214">
        <v>0</v>
      </c>
      <c r="K22" s="2214"/>
      <c r="L22" s="2214">
        <v>0</v>
      </c>
      <c r="M22" s="2214"/>
      <c r="N22" s="2214">
        <v>0</v>
      </c>
      <c r="O22" s="2214"/>
      <c r="P22" s="2214">
        <v>0</v>
      </c>
      <c r="Q22" s="2214"/>
      <c r="R22" s="2214">
        <f t="shared" si="0"/>
        <v>0</v>
      </c>
      <c r="S22" s="2214"/>
      <c r="T22" s="2215">
        <v>0</v>
      </c>
      <c r="U22" s="2215"/>
      <c r="V22" s="2215">
        <f t="shared" si="1"/>
        <v>0</v>
      </c>
      <c r="W22" s="2216"/>
    </row>
    <row r="23" spans="1:23" ht="15" customHeight="1">
      <c r="A23" s="1023"/>
      <c r="B23" s="2199" t="s">
        <v>552</v>
      </c>
      <c r="C23" s="2199"/>
      <c r="D23" s="2213">
        <v>0</v>
      </c>
      <c r="E23" s="2213"/>
      <c r="F23" s="2214">
        <v>0</v>
      </c>
      <c r="G23" s="2214"/>
      <c r="H23" s="2213">
        <v>0</v>
      </c>
      <c r="I23" s="2213"/>
      <c r="J23" s="2214">
        <v>0</v>
      </c>
      <c r="K23" s="2214"/>
      <c r="L23" s="2214">
        <v>0</v>
      </c>
      <c r="M23" s="2214"/>
      <c r="N23" s="2214">
        <v>0</v>
      </c>
      <c r="O23" s="2214"/>
      <c r="P23" s="2214">
        <v>0</v>
      </c>
      <c r="Q23" s="2214"/>
      <c r="R23" s="2214">
        <f t="shared" si="0"/>
        <v>0</v>
      </c>
      <c r="S23" s="2214"/>
      <c r="T23" s="2215">
        <v>0</v>
      </c>
      <c r="U23" s="2215"/>
      <c r="V23" s="2215">
        <f t="shared" si="1"/>
        <v>0</v>
      </c>
      <c r="W23" s="2216"/>
    </row>
    <row r="24" spans="1:23" ht="15" customHeight="1">
      <c r="A24" s="1023"/>
      <c r="B24" s="2199" t="s">
        <v>553</v>
      </c>
      <c r="C24" s="2199"/>
      <c r="D24" s="2213">
        <v>0</v>
      </c>
      <c r="E24" s="2213"/>
      <c r="F24" s="2214">
        <v>0</v>
      </c>
      <c r="G24" s="2214"/>
      <c r="H24" s="2213">
        <v>0</v>
      </c>
      <c r="I24" s="2213"/>
      <c r="J24" s="2214">
        <v>0</v>
      </c>
      <c r="K24" s="2214"/>
      <c r="L24" s="2214">
        <v>0</v>
      </c>
      <c r="M24" s="2214"/>
      <c r="N24" s="2214">
        <v>0</v>
      </c>
      <c r="O24" s="2214"/>
      <c r="P24" s="2214">
        <v>0</v>
      </c>
      <c r="Q24" s="2214"/>
      <c r="R24" s="2214">
        <f t="shared" si="0"/>
        <v>0</v>
      </c>
      <c r="S24" s="2214"/>
      <c r="T24" s="2215">
        <v>0</v>
      </c>
      <c r="U24" s="2215"/>
      <c r="V24" s="2215">
        <f t="shared" si="1"/>
        <v>0</v>
      </c>
      <c r="W24" s="2216"/>
    </row>
    <row r="25" spans="1:23" ht="15" customHeight="1">
      <c r="A25" s="1023"/>
      <c r="B25" s="2199" t="s">
        <v>554</v>
      </c>
      <c r="C25" s="2199"/>
      <c r="D25" s="2213">
        <v>0</v>
      </c>
      <c r="E25" s="2213"/>
      <c r="F25" s="2214">
        <v>0</v>
      </c>
      <c r="G25" s="2214"/>
      <c r="H25" s="2213">
        <v>0</v>
      </c>
      <c r="I25" s="2213"/>
      <c r="J25" s="2214">
        <v>0</v>
      </c>
      <c r="K25" s="2214"/>
      <c r="L25" s="2214">
        <v>0</v>
      </c>
      <c r="M25" s="2214"/>
      <c r="N25" s="2214">
        <v>0</v>
      </c>
      <c r="O25" s="2214"/>
      <c r="P25" s="2214">
        <v>0</v>
      </c>
      <c r="Q25" s="2214"/>
      <c r="R25" s="2214">
        <f t="shared" si="0"/>
        <v>0</v>
      </c>
      <c r="S25" s="2214"/>
      <c r="T25" s="2216">
        <v>0</v>
      </c>
      <c r="U25" s="2216"/>
      <c r="V25" s="2215">
        <f t="shared" si="1"/>
        <v>0</v>
      </c>
      <c r="W25" s="2216"/>
    </row>
    <row r="26" spans="1:23" ht="15" customHeight="1">
      <c r="A26" s="1023"/>
      <c r="B26" s="2199" t="s">
        <v>555</v>
      </c>
      <c r="C26" s="2199"/>
      <c r="D26" s="2213">
        <v>0</v>
      </c>
      <c r="E26" s="2213"/>
      <c r="F26" s="2214">
        <v>0</v>
      </c>
      <c r="G26" s="2214"/>
      <c r="H26" s="2213">
        <v>0</v>
      </c>
      <c r="I26" s="2213"/>
      <c r="J26" s="2214">
        <v>0</v>
      </c>
      <c r="K26" s="2214"/>
      <c r="L26" s="2214">
        <v>0</v>
      </c>
      <c r="M26" s="2214"/>
      <c r="N26" s="2214">
        <v>0</v>
      </c>
      <c r="O26" s="2214"/>
      <c r="P26" s="2214">
        <v>0</v>
      </c>
      <c r="Q26" s="2214"/>
      <c r="R26" s="2214">
        <f t="shared" si="0"/>
        <v>0</v>
      </c>
      <c r="S26" s="2214"/>
      <c r="T26" s="2216">
        <v>0</v>
      </c>
      <c r="U26" s="2216"/>
      <c r="V26" s="2215">
        <f t="shared" si="1"/>
        <v>0</v>
      </c>
      <c r="W26" s="2216"/>
    </row>
    <row r="27" spans="1:23" ht="15" customHeight="1">
      <c r="A27" s="1023"/>
      <c r="B27" s="2199" t="s">
        <v>556</v>
      </c>
      <c r="C27" s="2199"/>
      <c r="D27" s="2213">
        <v>0</v>
      </c>
      <c r="E27" s="2213"/>
      <c r="F27" s="2214">
        <v>0</v>
      </c>
      <c r="G27" s="2214"/>
      <c r="H27" s="2213">
        <v>0</v>
      </c>
      <c r="I27" s="2213"/>
      <c r="J27" s="2214">
        <v>0</v>
      </c>
      <c r="K27" s="2214"/>
      <c r="L27" s="2214">
        <v>0</v>
      </c>
      <c r="M27" s="2214"/>
      <c r="N27" s="2214">
        <v>0</v>
      </c>
      <c r="O27" s="2214"/>
      <c r="P27" s="2214">
        <v>0</v>
      </c>
      <c r="Q27" s="2214"/>
      <c r="R27" s="2214">
        <f t="shared" si="0"/>
        <v>0</v>
      </c>
      <c r="S27" s="2214"/>
      <c r="T27" s="2216">
        <v>0</v>
      </c>
      <c r="U27" s="2216"/>
      <c r="V27" s="2215">
        <f t="shared" si="1"/>
        <v>0</v>
      </c>
      <c r="W27" s="2216"/>
    </row>
    <row r="28" spans="1:23" ht="15" customHeight="1">
      <c r="A28" s="1023"/>
      <c r="B28" s="2199" t="s">
        <v>1627</v>
      </c>
      <c r="C28" s="2199"/>
      <c r="D28" s="2213">
        <v>0</v>
      </c>
      <c r="E28" s="2213"/>
      <c r="F28" s="2214">
        <v>0</v>
      </c>
      <c r="G28" s="2214"/>
      <c r="H28" s="2213">
        <v>0</v>
      </c>
      <c r="I28" s="2213"/>
      <c r="J28" s="2214">
        <v>0</v>
      </c>
      <c r="K28" s="2214"/>
      <c r="L28" s="2214">
        <v>0</v>
      </c>
      <c r="M28" s="2214"/>
      <c r="N28" s="2214">
        <v>0</v>
      </c>
      <c r="O28" s="2214"/>
      <c r="P28" s="2214">
        <v>0</v>
      </c>
      <c r="Q28" s="2214"/>
      <c r="R28" s="2214">
        <f t="shared" si="0"/>
        <v>0</v>
      </c>
      <c r="S28" s="2214"/>
      <c r="T28" s="2216">
        <v>0</v>
      </c>
      <c r="U28" s="2216"/>
      <c r="V28" s="2215">
        <f t="shared" si="1"/>
        <v>0</v>
      </c>
      <c r="W28" s="2216"/>
    </row>
    <row r="29" spans="1:23" ht="15" customHeight="1">
      <c r="A29" s="1023"/>
      <c r="B29" s="2199" t="s">
        <v>1476</v>
      </c>
      <c r="C29" s="2199"/>
      <c r="D29" s="2213">
        <v>0</v>
      </c>
      <c r="E29" s="2213"/>
      <c r="F29" s="2214">
        <v>0</v>
      </c>
      <c r="G29" s="2214"/>
      <c r="H29" s="2213">
        <v>0</v>
      </c>
      <c r="I29" s="2213"/>
      <c r="J29" s="2214">
        <v>0</v>
      </c>
      <c r="K29" s="2214"/>
      <c r="L29" s="2214">
        <v>0</v>
      </c>
      <c r="M29" s="2214"/>
      <c r="N29" s="2214">
        <v>0</v>
      </c>
      <c r="O29" s="2214"/>
      <c r="P29" s="2214">
        <v>0</v>
      </c>
      <c r="Q29" s="2214"/>
      <c r="R29" s="2214">
        <f t="shared" si="0"/>
        <v>0</v>
      </c>
      <c r="S29" s="2214"/>
      <c r="T29" s="2216">
        <v>0</v>
      </c>
      <c r="U29" s="2216"/>
      <c r="V29" s="2215">
        <f t="shared" si="1"/>
        <v>0</v>
      </c>
      <c r="W29" s="2216"/>
    </row>
    <row r="30" spans="1:23" ht="15" customHeight="1">
      <c r="A30" s="1023"/>
      <c r="B30" s="2199" t="s">
        <v>557</v>
      </c>
      <c r="C30" s="2199"/>
      <c r="D30" s="2213">
        <v>0</v>
      </c>
      <c r="E30" s="2213"/>
      <c r="F30" s="2214">
        <v>0</v>
      </c>
      <c r="G30" s="2214"/>
      <c r="H30" s="2213">
        <v>0</v>
      </c>
      <c r="I30" s="2213"/>
      <c r="J30" s="2214">
        <v>0</v>
      </c>
      <c r="K30" s="2214"/>
      <c r="L30" s="2214">
        <v>0</v>
      </c>
      <c r="M30" s="2214"/>
      <c r="N30" s="2214">
        <v>0</v>
      </c>
      <c r="O30" s="2214"/>
      <c r="P30" s="2214">
        <v>0</v>
      </c>
      <c r="Q30" s="2214"/>
      <c r="R30" s="2214">
        <f t="shared" si="0"/>
        <v>0</v>
      </c>
      <c r="S30" s="2214"/>
      <c r="T30" s="2216">
        <v>0</v>
      </c>
      <c r="U30" s="2216"/>
      <c r="V30" s="2215">
        <f t="shared" si="1"/>
        <v>0</v>
      </c>
      <c r="W30" s="2216"/>
    </row>
    <row r="31" spans="1:23" ht="15" customHeight="1">
      <c r="A31" s="1023"/>
      <c r="B31" s="2199" t="s">
        <v>558</v>
      </c>
      <c r="C31" s="2199"/>
      <c r="D31" s="2213">
        <v>0</v>
      </c>
      <c r="E31" s="2213"/>
      <c r="F31" s="2214">
        <v>0</v>
      </c>
      <c r="G31" s="2214"/>
      <c r="H31" s="2213">
        <v>0</v>
      </c>
      <c r="I31" s="2213"/>
      <c r="J31" s="2214">
        <v>0</v>
      </c>
      <c r="K31" s="2214"/>
      <c r="L31" s="2214">
        <v>0</v>
      </c>
      <c r="M31" s="2214"/>
      <c r="N31" s="2214">
        <v>0</v>
      </c>
      <c r="O31" s="2214"/>
      <c r="P31" s="2214">
        <v>0</v>
      </c>
      <c r="Q31" s="2214"/>
      <c r="R31" s="2214">
        <f t="shared" si="0"/>
        <v>0</v>
      </c>
      <c r="S31" s="2214"/>
      <c r="T31" s="2215">
        <v>0</v>
      </c>
      <c r="U31" s="2215"/>
      <c r="V31" s="2215">
        <f t="shared" si="1"/>
        <v>0</v>
      </c>
      <c r="W31" s="2216"/>
    </row>
    <row r="32" spans="1:23" ht="15" customHeight="1">
      <c r="A32" s="1023"/>
      <c r="B32" s="2199" t="s">
        <v>559</v>
      </c>
      <c r="C32" s="2199"/>
      <c r="D32" s="2213">
        <v>0</v>
      </c>
      <c r="E32" s="2213"/>
      <c r="F32" s="2214">
        <v>0</v>
      </c>
      <c r="G32" s="2214"/>
      <c r="H32" s="2213">
        <v>0</v>
      </c>
      <c r="I32" s="2213"/>
      <c r="J32" s="2214">
        <v>0</v>
      </c>
      <c r="K32" s="2214"/>
      <c r="L32" s="2214">
        <v>0</v>
      </c>
      <c r="M32" s="2214"/>
      <c r="N32" s="2214">
        <v>0</v>
      </c>
      <c r="O32" s="2214"/>
      <c r="P32" s="2214">
        <v>0</v>
      </c>
      <c r="Q32" s="2214"/>
      <c r="R32" s="2214">
        <f t="shared" si="0"/>
        <v>0</v>
      </c>
      <c r="S32" s="2214"/>
      <c r="T32" s="2215">
        <v>0</v>
      </c>
      <c r="U32" s="2215"/>
      <c r="V32" s="2215">
        <f t="shared" si="1"/>
        <v>0</v>
      </c>
      <c r="W32" s="2216"/>
    </row>
    <row r="33" spans="1:23" ht="15" customHeight="1">
      <c r="A33" s="1023"/>
      <c r="B33" s="2199" t="s">
        <v>560</v>
      </c>
      <c r="C33" s="2199"/>
      <c r="D33" s="2213">
        <v>0</v>
      </c>
      <c r="E33" s="2213"/>
      <c r="F33" s="2214">
        <v>0</v>
      </c>
      <c r="G33" s="2214"/>
      <c r="H33" s="2213">
        <v>0</v>
      </c>
      <c r="I33" s="2213"/>
      <c r="J33" s="2214">
        <v>0</v>
      </c>
      <c r="K33" s="2214"/>
      <c r="L33" s="2214">
        <v>0</v>
      </c>
      <c r="M33" s="2214"/>
      <c r="N33" s="2214">
        <v>0</v>
      </c>
      <c r="O33" s="2214"/>
      <c r="P33" s="2214">
        <v>0</v>
      </c>
      <c r="Q33" s="2214"/>
      <c r="R33" s="2214">
        <f t="shared" si="0"/>
        <v>0</v>
      </c>
      <c r="S33" s="2214"/>
      <c r="T33" s="2215">
        <v>0</v>
      </c>
      <c r="U33" s="2215"/>
      <c r="V33" s="2215">
        <f t="shared" si="1"/>
        <v>0</v>
      </c>
      <c r="W33" s="2216"/>
    </row>
    <row r="34" spans="1:23" ht="15" customHeight="1">
      <c r="A34" s="1023"/>
      <c r="B34" s="2199" t="s">
        <v>561</v>
      </c>
      <c r="C34" s="2199"/>
      <c r="D34" s="2213">
        <v>0</v>
      </c>
      <c r="E34" s="2213"/>
      <c r="F34" s="2214">
        <v>0</v>
      </c>
      <c r="G34" s="2214"/>
      <c r="H34" s="2214">
        <v>0</v>
      </c>
      <c r="I34" s="2214"/>
      <c r="J34" s="2214">
        <v>0</v>
      </c>
      <c r="K34" s="2214"/>
      <c r="L34" s="2214">
        <v>0</v>
      </c>
      <c r="M34" s="2214"/>
      <c r="N34" s="2214">
        <v>0</v>
      </c>
      <c r="O34" s="2214"/>
      <c r="P34" s="2214">
        <v>0</v>
      </c>
      <c r="Q34" s="2214"/>
      <c r="R34" s="2214">
        <f t="shared" si="0"/>
        <v>0</v>
      </c>
      <c r="S34" s="2214"/>
      <c r="T34" s="2215">
        <v>0</v>
      </c>
      <c r="U34" s="2215"/>
      <c r="V34" s="2215">
        <f t="shared" si="1"/>
        <v>0</v>
      </c>
      <c r="W34" s="2216"/>
    </row>
    <row r="35" spans="1:23" ht="15" customHeight="1">
      <c r="A35" s="1023"/>
      <c r="B35" s="2199" t="s">
        <v>562</v>
      </c>
      <c r="C35" s="2199"/>
      <c r="D35" s="2213">
        <v>0</v>
      </c>
      <c r="E35" s="2213"/>
      <c r="F35" s="2214">
        <v>0</v>
      </c>
      <c r="G35" s="2214"/>
      <c r="H35" s="2483">
        <v>0</v>
      </c>
      <c r="I35" s="2483"/>
      <c r="J35" s="2214">
        <v>0</v>
      </c>
      <c r="K35" s="2214"/>
      <c r="L35" s="2214">
        <v>0</v>
      </c>
      <c r="M35" s="2214"/>
      <c r="N35" s="2214">
        <v>0</v>
      </c>
      <c r="O35" s="2214"/>
      <c r="P35" s="2214">
        <v>0</v>
      </c>
      <c r="Q35" s="2214"/>
      <c r="R35" s="2214">
        <f t="shared" si="0"/>
        <v>0</v>
      </c>
      <c r="S35" s="2214"/>
      <c r="T35" s="2215">
        <v>0</v>
      </c>
      <c r="U35" s="2215"/>
      <c r="V35" s="2215">
        <f t="shared" si="1"/>
        <v>0</v>
      </c>
      <c r="W35" s="2216"/>
    </row>
    <row r="36" spans="1:23" ht="15" customHeight="1">
      <c r="A36" s="1023"/>
      <c r="B36" s="2199" t="s">
        <v>563</v>
      </c>
      <c r="C36" s="2199"/>
      <c r="D36" s="2213">
        <v>0</v>
      </c>
      <c r="E36" s="2213"/>
      <c r="F36" s="2214">
        <v>0</v>
      </c>
      <c r="G36" s="2214"/>
      <c r="H36" s="2484">
        <v>0</v>
      </c>
      <c r="I36" s="2484"/>
      <c r="J36" s="2214">
        <v>200188</v>
      </c>
      <c r="K36" s="2214"/>
      <c r="L36" s="2214">
        <v>0</v>
      </c>
      <c r="M36" s="2214"/>
      <c r="N36" s="2214">
        <v>0</v>
      </c>
      <c r="O36" s="2214"/>
      <c r="P36" s="2214">
        <v>0</v>
      </c>
      <c r="Q36" s="2214"/>
      <c r="R36" s="2214">
        <f t="shared" si="0"/>
        <v>200188</v>
      </c>
      <c r="S36" s="2214"/>
      <c r="T36" s="2215">
        <v>0</v>
      </c>
      <c r="U36" s="2215"/>
      <c r="V36" s="2215">
        <f t="shared" si="1"/>
        <v>200188</v>
      </c>
      <c r="W36" s="2216"/>
    </row>
    <row r="37" spans="1:23" ht="15" customHeight="1">
      <c r="A37" s="1023"/>
      <c r="B37" s="2199" t="s">
        <v>564</v>
      </c>
      <c r="C37" s="2199"/>
      <c r="D37" s="2483" t="s">
        <v>21</v>
      </c>
      <c r="E37" s="2483"/>
      <c r="F37" s="2214" t="s">
        <v>21</v>
      </c>
      <c r="G37" s="2214"/>
      <c r="H37" s="2483"/>
      <c r="I37" s="2483"/>
      <c r="J37" s="2214"/>
      <c r="K37" s="2214"/>
      <c r="L37" s="2214"/>
      <c r="M37" s="2214"/>
      <c r="N37" s="2214"/>
      <c r="O37" s="2214"/>
      <c r="P37" s="2214"/>
      <c r="Q37" s="2214"/>
      <c r="R37" s="2214"/>
      <c r="S37" s="2214"/>
      <c r="T37" s="2215"/>
      <c r="U37" s="2215"/>
      <c r="V37" s="2214"/>
      <c r="W37" s="2219"/>
    </row>
    <row r="38" spans="1:23" ht="15" customHeight="1">
      <c r="A38" s="1023"/>
      <c r="B38" s="2199" t="s">
        <v>565</v>
      </c>
      <c r="C38" s="2199"/>
      <c r="D38" s="2484">
        <v>0</v>
      </c>
      <c r="E38" s="2484"/>
      <c r="F38" s="2214">
        <v>0</v>
      </c>
      <c r="G38" s="2214"/>
      <c r="H38" s="2484">
        <v>0</v>
      </c>
      <c r="I38" s="2484"/>
      <c r="J38" s="2214">
        <v>0</v>
      </c>
      <c r="K38" s="2214"/>
      <c r="L38" s="2214">
        <v>0</v>
      </c>
      <c r="M38" s="2214"/>
      <c r="N38" s="2214">
        <v>0</v>
      </c>
      <c r="O38" s="2214"/>
      <c r="P38" s="2214">
        <v>0</v>
      </c>
      <c r="Q38" s="2214"/>
      <c r="R38" s="2214">
        <f>ROUND(SUM(D38:Q38),0)</f>
        <v>0</v>
      </c>
      <c r="S38" s="2214"/>
      <c r="T38" s="2215">
        <v>0</v>
      </c>
      <c r="U38" s="2215"/>
      <c r="V38" s="2215">
        <f>SUM(R38-T38,0)</f>
        <v>0</v>
      </c>
      <c r="W38" s="2216"/>
    </row>
    <row r="39" spans="1:23" ht="15" customHeight="1">
      <c r="A39" s="1023"/>
      <c r="B39" s="2199" t="s">
        <v>1745</v>
      </c>
      <c r="C39" s="2199"/>
      <c r="D39" s="2213"/>
      <c r="E39" s="2213"/>
      <c r="F39" s="2214"/>
      <c r="G39" s="2214"/>
      <c r="H39" s="2213"/>
      <c r="I39" s="2213"/>
      <c r="J39" s="2214"/>
      <c r="K39" s="2214"/>
      <c r="L39" s="2214"/>
      <c r="M39" s="2214"/>
      <c r="N39" s="2214"/>
      <c r="O39" s="2214"/>
      <c r="P39" s="2214"/>
      <c r="Q39" s="2214"/>
      <c r="R39" s="2214"/>
      <c r="S39" s="2214"/>
      <c r="T39" s="2215"/>
      <c r="U39" s="2215"/>
      <c r="V39" s="2214"/>
      <c r="W39" s="2219"/>
    </row>
    <row r="40" spans="1:23" ht="15" customHeight="1">
      <c r="A40" s="1023"/>
      <c r="B40" s="2199" t="s">
        <v>1744</v>
      </c>
      <c r="C40" s="2199"/>
      <c r="D40" s="2213">
        <v>0</v>
      </c>
      <c r="E40" s="2213"/>
      <c r="F40" s="2214">
        <v>77622417</v>
      </c>
      <c r="G40" s="2214"/>
      <c r="H40" s="2213">
        <v>0</v>
      </c>
      <c r="I40" s="2213"/>
      <c r="J40" s="2214">
        <v>0</v>
      </c>
      <c r="K40" s="2214"/>
      <c r="L40" s="2214">
        <v>0</v>
      </c>
      <c r="M40" s="2214"/>
      <c r="N40" s="2214">
        <v>0</v>
      </c>
      <c r="O40" s="2214"/>
      <c r="P40" s="2214">
        <v>0</v>
      </c>
      <c r="Q40" s="2214"/>
      <c r="R40" s="2214">
        <f t="shared" ref="R40:R42" si="2">ROUND(SUM(D40:Q40),0)</f>
        <v>77622417</v>
      </c>
      <c r="S40" s="2214"/>
      <c r="T40" s="2215">
        <v>89908106</v>
      </c>
      <c r="U40" s="2215"/>
      <c r="V40" s="2215">
        <f t="shared" ref="V40:V57" si="3">SUM(R40-T40,0)</f>
        <v>-12285689</v>
      </c>
      <c r="W40" s="2216"/>
    </row>
    <row r="41" spans="1:23" ht="16.5">
      <c r="A41" s="1023"/>
      <c r="B41" s="2199" t="s">
        <v>1743</v>
      </c>
      <c r="C41" s="2199"/>
      <c r="D41" s="2213">
        <v>0</v>
      </c>
      <c r="E41" s="2213"/>
      <c r="F41" s="2214">
        <v>0</v>
      </c>
      <c r="G41" s="2214"/>
      <c r="H41" s="2483">
        <v>0</v>
      </c>
      <c r="I41" s="2483"/>
      <c r="J41" s="2214">
        <v>0</v>
      </c>
      <c r="K41" s="2214"/>
      <c r="L41" s="2214">
        <v>0</v>
      </c>
      <c r="M41" s="2214"/>
      <c r="N41" s="2214">
        <v>0</v>
      </c>
      <c r="O41" s="2214"/>
      <c r="P41" s="2214">
        <v>0</v>
      </c>
      <c r="Q41" s="2214"/>
      <c r="R41" s="2214">
        <f t="shared" si="2"/>
        <v>0</v>
      </c>
      <c r="S41" s="2214"/>
      <c r="T41" s="2215">
        <v>0</v>
      </c>
      <c r="U41" s="2215"/>
      <c r="V41" s="2215">
        <f t="shared" si="3"/>
        <v>0</v>
      </c>
      <c r="W41" s="2216"/>
    </row>
    <row r="42" spans="1:23" ht="15" customHeight="1">
      <c r="A42" s="1023"/>
      <c r="B42" s="2199" t="s">
        <v>1628</v>
      </c>
      <c r="C42" s="2199"/>
      <c r="D42" s="2213">
        <v>0</v>
      </c>
      <c r="E42" s="2213"/>
      <c r="F42" s="2214">
        <v>0</v>
      </c>
      <c r="G42" s="2214"/>
      <c r="H42" s="2484">
        <v>0</v>
      </c>
      <c r="I42" s="2484"/>
      <c r="J42" s="2214">
        <v>0</v>
      </c>
      <c r="K42" s="2214"/>
      <c r="L42" s="2214">
        <v>0</v>
      </c>
      <c r="M42" s="2214"/>
      <c r="N42" s="2214">
        <v>0</v>
      </c>
      <c r="O42" s="2214"/>
      <c r="P42" s="2214">
        <v>0</v>
      </c>
      <c r="Q42" s="2214"/>
      <c r="R42" s="2214">
        <f t="shared" si="2"/>
        <v>0</v>
      </c>
      <c r="S42" s="2214"/>
      <c r="T42" s="2215">
        <v>0</v>
      </c>
      <c r="U42" s="2215"/>
      <c r="V42" s="2215">
        <f t="shared" si="3"/>
        <v>0</v>
      </c>
      <c r="W42" s="2216"/>
    </row>
    <row r="43" spans="1:23" ht="15" customHeight="1">
      <c r="A43" s="1023"/>
      <c r="B43" s="2199" t="s">
        <v>566</v>
      </c>
      <c r="C43" s="2199"/>
      <c r="D43" s="2213"/>
      <c r="E43" s="2213"/>
      <c r="F43" s="2217" t="s">
        <v>21</v>
      </c>
      <c r="G43" s="2217"/>
      <c r="H43" s="2213"/>
      <c r="I43" s="2213"/>
      <c r="J43" s="2214"/>
      <c r="K43" s="2214"/>
      <c r="L43" s="2214"/>
      <c r="M43" s="2214"/>
      <c r="N43" s="2214"/>
      <c r="O43" s="2214"/>
      <c r="P43" s="2214"/>
      <c r="Q43" s="2214"/>
      <c r="R43" s="2214"/>
      <c r="S43" s="2214"/>
      <c r="T43" s="2215"/>
      <c r="U43" s="2215"/>
      <c r="V43" s="2214"/>
      <c r="W43" s="2219"/>
    </row>
    <row r="44" spans="1:23" ht="15" customHeight="1">
      <c r="A44" s="1023"/>
      <c r="B44" s="2199" t="s">
        <v>567</v>
      </c>
      <c r="C44" s="2199"/>
      <c r="D44" s="2213">
        <v>0</v>
      </c>
      <c r="E44" s="2213"/>
      <c r="F44" s="2214">
        <v>0</v>
      </c>
      <c r="G44" s="2214"/>
      <c r="H44" s="2213">
        <v>0</v>
      </c>
      <c r="I44" s="2213"/>
      <c r="J44" s="2214">
        <v>0</v>
      </c>
      <c r="K44" s="2214"/>
      <c r="L44" s="2214">
        <v>0</v>
      </c>
      <c r="M44" s="2214"/>
      <c r="N44" s="2214">
        <v>0</v>
      </c>
      <c r="O44" s="2214"/>
      <c r="P44" s="2214">
        <v>0</v>
      </c>
      <c r="Q44" s="2214"/>
      <c r="R44" s="2214">
        <f t="shared" ref="R44:R54" si="4">ROUND(SUM(D44:Q44),0)</f>
        <v>0</v>
      </c>
      <c r="S44" s="2214"/>
      <c r="T44" s="2215">
        <v>0</v>
      </c>
      <c r="U44" s="2215"/>
      <c r="V44" s="2215">
        <f t="shared" si="3"/>
        <v>0</v>
      </c>
      <c r="W44" s="2216"/>
    </row>
    <row r="45" spans="1:23" ht="15" customHeight="1">
      <c r="A45" s="1023"/>
      <c r="B45" s="2199" t="s">
        <v>568</v>
      </c>
      <c r="C45" s="2199"/>
      <c r="D45" s="2213">
        <v>0</v>
      </c>
      <c r="E45" s="2213"/>
      <c r="F45" s="2214">
        <v>0</v>
      </c>
      <c r="G45" s="2214"/>
      <c r="H45" s="2213">
        <v>0</v>
      </c>
      <c r="I45" s="2213"/>
      <c r="J45" s="2214">
        <v>0</v>
      </c>
      <c r="K45" s="2214"/>
      <c r="L45" s="2214">
        <v>0</v>
      </c>
      <c r="M45" s="2214"/>
      <c r="N45" s="2214">
        <v>0</v>
      </c>
      <c r="O45" s="2214"/>
      <c r="P45" s="2214">
        <v>0</v>
      </c>
      <c r="Q45" s="2214"/>
      <c r="R45" s="2214">
        <f t="shared" si="4"/>
        <v>0</v>
      </c>
      <c r="S45" s="2214"/>
      <c r="T45" s="2216">
        <v>0</v>
      </c>
      <c r="U45" s="2216"/>
      <c r="V45" s="2215">
        <f t="shared" si="3"/>
        <v>0</v>
      </c>
      <c r="W45" s="2216"/>
    </row>
    <row r="46" spans="1:23" ht="15" customHeight="1">
      <c r="A46" s="1023"/>
      <c r="B46" s="2486" t="s">
        <v>569</v>
      </c>
      <c r="C46" s="2485"/>
      <c r="D46" s="2213">
        <v>0</v>
      </c>
      <c r="E46" s="2213"/>
      <c r="F46" s="2214">
        <v>0</v>
      </c>
      <c r="G46" s="2214"/>
      <c r="H46" s="2213">
        <v>0</v>
      </c>
      <c r="I46" s="2213"/>
      <c r="J46" s="2214">
        <v>0</v>
      </c>
      <c r="K46" s="2214"/>
      <c r="L46" s="2214">
        <v>0</v>
      </c>
      <c r="M46" s="2214"/>
      <c r="N46" s="2214">
        <v>0</v>
      </c>
      <c r="O46" s="2214"/>
      <c r="P46" s="2214">
        <v>0</v>
      </c>
      <c r="Q46" s="2214"/>
      <c r="R46" s="2214">
        <f t="shared" si="4"/>
        <v>0</v>
      </c>
      <c r="S46" s="2214"/>
      <c r="T46" s="2216">
        <v>0</v>
      </c>
      <c r="U46" s="2216"/>
      <c r="V46" s="2215">
        <f t="shared" si="3"/>
        <v>0</v>
      </c>
      <c r="W46" s="2216"/>
    </row>
    <row r="47" spans="1:23" ht="15" customHeight="1">
      <c r="A47" s="1023"/>
      <c r="B47" s="2487" t="s">
        <v>570</v>
      </c>
      <c r="C47" s="2487"/>
      <c r="D47" s="2220">
        <v>0</v>
      </c>
      <c r="E47" s="2220"/>
      <c r="F47" s="2219">
        <v>0</v>
      </c>
      <c r="G47" s="2219"/>
      <c r="H47" s="2220">
        <v>0</v>
      </c>
      <c r="I47" s="2220"/>
      <c r="J47" s="2219">
        <v>0</v>
      </c>
      <c r="K47" s="2219"/>
      <c r="L47" s="2219">
        <v>0</v>
      </c>
      <c r="M47" s="2219"/>
      <c r="N47" s="2219">
        <v>0</v>
      </c>
      <c r="O47" s="2219"/>
      <c r="P47" s="2219">
        <v>0</v>
      </c>
      <c r="Q47" s="2219"/>
      <c r="R47" s="2214">
        <f t="shared" si="4"/>
        <v>0</v>
      </c>
      <c r="S47" s="2214"/>
      <c r="T47" s="2215">
        <v>0</v>
      </c>
      <c r="U47" s="2215"/>
      <c r="V47" s="2215">
        <f t="shared" si="3"/>
        <v>0</v>
      </c>
      <c r="W47" s="2216"/>
    </row>
    <row r="48" spans="1:23" ht="15" customHeight="1">
      <c r="A48" s="1023"/>
      <c r="B48" s="2199" t="s">
        <v>549</v>
      </c>
      <c r="C48" s="2199"/>
      <c r="D48" s="2213">
        <v>0</v>
      </c>
      <c r="E48" s="2213"/>
      <c r="F48" s="2214">
        <v>0</v>
      </c>
      <c r="G48" s="2214"/>
      <c r="H48" s="2213">
        <v>0</v>
      </c>
      <c r="I48" s="2213"/>
      <c r="J48" s="2214">
        <v>0</v>
      </c>
      <c r="K48" s="2214"/>
      <c r="L48" s="2214">
        <v>0</v>
      </c>
      <c r="M48" s="2214"/>
      <c r="N48" s="2214">
        <v>0</v>
      </c>
      <c r="O48" s="2214"/>
      <c r="P48" s="2214">
        <v>0</v>
      </c>
      <c r="Q48" s="2214"/>
      <c r="R48" s="2214">
        <f t="shared" si="4"/>
        <v>0</v>
      </c>
      <c r="S48" s="2214"/>
      <c r="T48" s="2216">
        <v>0</v>
      </c>
      <c r="U48" s="2216"/>
      <c r="V48" s="2215">
        <f t="shared" si="3"/>
        <v>0</v>
      </c>
      <c r="W48" s="2216"/>
    </row>
    <row r="49" spans="1:25" ht="16.5">
      <c r="A49" s="1023"/>
      <c r="B49" s="2486" t="s">
        <v>571</v>
      </c>
      <c r="C49" s="2485"/>
      <c r="D49" s="2213">
        <v>0</v>
      </c>
      <c r="E49" s="2213"/>
      <c r="F49" s="2214">
        <v>0</v>
      </c>
      <c r="G49" s="2214"/>
      <c r="H49" s="2213">
        <v>0</v>
      </c>
      <c r="I49" s="2213"/>
      <c r="J49" s="2214">
        <v>0</v>
      </c>
      <c r="K49" s="2214"/>
      <c r="L49" s="2214">
        <v>0</v>
      </c>
      <c r="M49" s="2214"/>
      <c r="N49" s="2214">
        <v>0</v>
      </c>
      <c r="O49" s="2214"/>
      <c r="P49" s="2214">
        <v>0</v>
      </c>
      <c r="Q49" s="2214"/>
      <c r="R49" s="2214">
        <f t="shared" si="4"/>
        <v>0</v>
      </c>
      <c r="S49" s="2214"/>
      <c r="T49" s="2215">
        <v>0</v>
      </c>
      <c r="U49" s="2215"/>
      <c r="V49" s="2215">
        <f t="shared" si="3"/>
        <v>0</v>
      </c>
      <c r="W49" s="2216"/>
    </row>
    <row r="50" spans="1:25" ht="15" customHeight="1">
      <c r="A50" s="1023"/>
      <c r="B50" s="2468" t="s">
        <v>572</v>
      </c>
      <c r="C50" s="2468"/>
      <c r="D50" s="2221">
        <v>0</v>
      </c>
      <c r="E50" s="2221"/>
      <c r="F50" s="2214">
        <v>0</v>
      </c>
      <c r="G50" s="2214"/>
      <c r="H50" s="2213">
        <v>0</v>
      </c>
      <c r="I50" s="2213"/>
      <c r="J50" s="2214">
        <v>0</v>
      </c>
      <c r="K50" s="2214"/>
      <c r="L50" s="2214">
        <v>0</v>
      </c>
      <c r="M50" s="2214"/>
      <c r="N50" s="2214">
        <v>0</v>
      </c>
      <c r="O50" s="2214"/>
      <c r="P50" s="2214">
        <v>0</v>
      </c>
      <c r="Q50" s="2214"/>
      <c r="R50" s="2214">
        <f t="shared" si="4"/>
        <v>0</v>
      </c>
      <c r="S50" s="2214"/>
      <c r="T50" s="2215">
        <v>0</v>
      </c>
      <c r="U50" s="2215"/>
      <c r="V50" s="2215">
        <f t="shared" si="3"/>
        <v>0</v>
      </c>
      <c r="W50" s="2216"/>
    </row>
    <row r="51" spans="1:25" ht="15" customHeight="1">
      <c r="A51" s="1023"/>
      <c r="B51" s="2486" t="s">
        <v>1629</v>
      </c>
      <c r="C51" s="2485"/>
      <c r="D51" s="2218">
        <v>0</v>
      </c>
      <c r="E51" s="2218"/>
      <c r="F51" s="2219">
        <v>0</v>
      </c>
      <c r="G51" s="2219"/>
      <c r="H51" s="2220">
        <v>0</v>
      </c>
      <c r="I51" s="2220"/>
      <c r="J51" s="2219">
        <v>0</v>
      </c>
      <c r="K51" s="2219"/>
      <c r="L51" s="2214">
        <v>0</v>
      </c>
      <c r="M51" s="2214"/>
      <c r="N51" s="2214">
        <v>0</v>
      </c>
      <c r="O51" s="2214"/>
      <c r="P51" s="2219">
        <v>0</v>
      </c>
      <c r="Q51" s="2219"/>
      <c r="R51" s="2214">
        <f t="shared" si="4"/>
        <v>0</v>
      </c>
      <c r="S51" s="2214"/>
      <c r="T51" s="2215">
        <v>0</v>
      </c>
      <c r="U51" s="2215"/>
      <c r="V51" s="2215">
        <f t="shared" si="3"/>
        <v>0</v>
      </c>
      <c r="W51" s="2216"/>
    </row>
    <row r="52" spans="1:25" ht="15" customHeight="1">
      <c r="A52" s="1023"/>
      <c r="B52" s="2468" t="s">
        <v>551</v>
      </c>
      <c r="C52" s="2468"/>
      <c r="D52" s="2220">
        <v>0</v>
      </c>
      <c r="E52" s="2220"/>
      <c r="F52" s="2219">
        <v>0</v>
      </c>
      <c r="G52" s="2219"/>
      <c r="H52" s="2488">
        <v>0</v>
      </c>
      <c r="I52" s="2488"/>
      <c r="J52" s="2219">
        <v>0</v>
      </c>
      <c r="K52" s="2219"/>
      <c r="L52" s="2214">
        <v>0</v>
      </c>
      <c r="M52" s="2214"/>
      <c r="N52" s="2214">
        <v>0</v>
      </c>
      <c r="O52" s="2214"/>
      <c r="P52" s="2219">
        <v>0</v>
      </c>
      <c r="Q52" s="2219"/>
      <c r="R52" s="2214">
        <f t="shared" si="4"/>
        <v>0</v>
      </c>
      <c r="S52" s="2214"/>
      <c r="T52" s="2214">
        <v>0</v>
      </c>
      <c r="U52" s="2214"/>
      <c r="V52" s="2215">
        <f t="shared" si="3"/>
        <v>0</v>
      </c>
      <c r="W52" s="2216"/>
    </row>
    <row r="53" spans="1:25" ht="15" customHeight="1">
      <c r="A53" s="1023"/>
      <c r="B53" s="2199" t="s">
        <v>553</v>
      </c>
      <c r="C53" s="2199"/>
      <c r="D53" s="2213">
        <v>0</v>
      </c>
      <c r="E53" s="2213"/>
      <c r="F53" s="2214">
        <v>0</v>
      </c>
      <c r="G53" s="2214"/>
      <c r="H53" s="2484">
        <v>0</v>
      </c>
      <c r="I53" s="2484"/>
      <c r="J53" s="2214">
        <v>0</v>
      </c>
      <c r="K53" s="2214"/>
      <c r="L53" s="2214">
        <v>0</v>
      </c>
      <c r="M53" s="2214"/>
      <c r="N53" s="2214">
        <v>0</v>
      </c>
      <c r="O53" s="2214"/>
      <c r="P53" s="2214">
        <v>0</v>
      </c>
      <c r="Q53" s="2214"/>
      <c r="R53" s="2214">
        <f t="shared" si="4"/>
        <v>0</v>
      </c>
      <c r="S53" s="2214"/>
      <c r="T53" s="2214">
        <v>0</v>
      </c>
      <c r="U53" s="2214"/>
      <c r="V53" s="2215">
        <f t="shared" si="3"/>
        <v>0</v>
      </c>
      <c r="W53" s="2216"/>
    </row>
    <row r="54" spans="1:25" ht="15" customHeight="1">
      <c r="A54" s="1023"/>
      <c r="B54" s="2199" t="s">
        <v>558</v>
      </c>
      <c r="C54" s="2199"/>
      <c r="D54" s="2213">
        <v>0</v>
      </c>
      <c r="E54" s="2213"/>
      <c r="F54" s="2214">
        <v>0</v>
      </c>
      <c r="G54" s="2214"/>
      <c r="H54" s="2213">
        <v>0</v>
      </c>
      <c r="I54" s="2213"/>
      <c r="J54" s="2214">
        <v>0</v>
      </c>
      <c r="K54" s="2214"/>
      <c r="L54" s="2214">
        <v>0</v>
      </c>
      <c r="M54" s="2214"/>
      <c r="N54" s="2214">
        <v>0</v>
      </c>
      <c r="O54" s="2214"/>
      <c r="P54" s="2214">
        <v>0</v>
      </c>
      <c r="Q54" s="2214"/>
      <c r="R54" s="2214">
        <f t="shared" si="4"/>
        <v>0</v>
      </c>
      <c r="S54" s="2214"/>
      <c r="T54" s="2215">
        <v>0</v>
      </c>
      <c r="U54" s="2215"/>
      <c r="V54" s="2215">
        <f t="shared" si="3"/>
        <v>0</v>
      </c>
      <c r="W54" s="2216"/>
    </row>
    <row r="55" spans="1:25" ht="15" customHeight="1">
      <c r="A55" s="1022"/>
      <c r="B55" s="2199" t="s">
        <v>573</v>
      </c>
      <c r="C55" s="2199"/>
      <c r="D55" s="2489" t="s">
        <v>21</v>
      </c>
      <c r="E55" s="2489"/>
      <c r="F55" s="2214" t="s">
        <v>21</v>
      </c>
      <c r="G55" s="2214"/>
      <c r="H55" s="2483"/>
      <c r="I55" s="2483"/>
      <c r="J55" s="2214"/>
      <c r="K55" s="2214"/>
      <c r="L55" s="2214"/>
      <c r="M55" s="2214"/>
      <c r="N55" s="2214"/>
      <c r="O55" s="2214"/>
      <c r="P55" s="2214"/>
      <c r="Q55" s="2214"/>
      <c r="R55" s="2214"/>
      <c r="S55" s="2214"/>
      <c r="T55" s="2215"/>
      <c r="U55" s="2215"/>
      <c r="V55" s="2214"/>
      <c r="W55" s="2219"/>
    </row>
    <row r="56" spans="1:25" ht="18.75" customHeight="1">
      <c r="A56" s="1022"/>
      <c r="B56" s="2199" t="s">
        <v>574</v>
      </c>
      <c r="C56" s="2199"/>
      <c r="D56" s="2490">
        <v>0</v>
      </c>
      <c r="E56" s="2490"/>
      <c r="F56" s="2221">
        <v>0</v>
      </c>
      <c r="G56" s="2222"/>
      <c r="H56" s="2484">
        <v>0</v>
      </c>
      <c r="I56" s="2484"/>
      <c r="J56" s="2214">
        <v>0</v>
      </c>
      <c r="K56" s="2214"/>
      <c r="L56" s="2214">
        <v>0</v>
      </c>
      <c r="M56" s="2214"/>
      <c r="N56" s="2214">
        <v>0</v>
      </c>
      <c r="O56" s="2214"/>
      <c r="P56" s="2214">
        <v>0</v>
      </c>
      <c r="Q56" s="2214"/>
      <c r="R56" s="2214">
        <f t="shared" ref="R56:R57" si="5">ROUND(SUM(D56:Q56),0)</f>
        <v>0</v>
      </c>
      <c r="S56" s="2214"/>
      <c r="T56" s="2495">
        <v>0</v>
      </c>
      <c r="U56" s="2491"/>
      <c r="V56" s="2215">
        <f t="shared" si="3"/>
        <v>0</v>
      </c>
      <c r="W56" s="2216"/>
      <c r="Y56" s="2223"/>
    </row>
    <row r="57" spans="1:25" ht="16.5">
      <c r="B57" s="2199" t="s">
        <v>575</v>
      </c>
      <c r="C57" s="2199"/>
      <c r="D57" s="2221">
        <v>0</v>
      </c>
      <c r="E57" s="2221"/>
      <c r="F57" s="2221">
        <v>0</v>
      </c>
      <c r="G57" s="2222"/>
      <c r="H57" s="2213">
        <v>0</v>
      </c>
      <c r="I57" s="2213"/>
      <c r="J57" s="2214">
        <v>0</v>
      </c>
      <c r="K57" s="2214"/>
      <c r="L57" s="2214">
        <v>0</v>
      </c>
      <c r="M57" s="2214"/>
      <c r="N57" s="2214">
        <v>0</v>
      </c>
      <c r="O57" s="2214"/>
      <c r="P57" s="2214">
        <v>0</v>
      </c>
      <c r="Q57" s="2214"/>
      <c r="R57" s="2214">
        <f t="shared" si="5"/>
        <v>0</v>
      </c>
      <c r="S57" s="2214"/>
      <c r="T57" s="2495">
        <v>0</v>
      </c>
      <c r="U57"/>
      <c r="V57" s="2215">
        <f t="shared" si="3"/>
        <v>0</v>
      </c>
      <c r="W57" s="2216"/>
    </row>
    <row r="58" spans="1:25" ht="16.5">
      <c r="A58" s="2224"/>
      <c r="B58" s="2200" t="s">
        <v>576</v>
      </c>
      <c r="C58" s="2200"/>
      <c r="D58" s="2466"/>
      <c r="E58" s="2466"/>
      <c r="F58" s="2466"/>
      <c r="G58" s="2466"/>
      <c r="H58" s="2492"/>
      <c r="I58" s="2492"/>
      <c r="J58" s="2482"/>
      <c r="K58" s="2482"/>
      <c r="L58" s="2482"/>
      <c r="M58" s="2482"/>
      <c r="N58" s="2492"/>
      <c r="O58" s="2492"/>
      <c r="P58" s="2492"/>
      <c r="Q58" s="2492"/>
      <c r="R58" s="2492"/>
      <c r="S58" s="2492"/>
      <c r="T58" s="2492"/>
      <c r="U58" s="2493"/>
      <c r="V58" s="2214"/>
      <c r="W58" s="2219"/>
    </row>
    <row r="59" spans="1:25" s="799" customFormat="1" ht="17.25" thickBot="1">
      <c r="B59" s="2494" t="s">
        <v>577</v>
      </c>
      <c r="C59" s="2467"/>
      <c r="D59" s="2621">
        <f>ROUND(SUM(D15:D57),0)</f>
        <v>0</v>
      </c>
      <c r="E59" s="2622"/>
      <c r="F59" s="2621">
        <f>ROUND(SUM(F15:F57),0)</f>
        <v>77654897</v>
      </c>
      <c r="G59" s="2622"/>
      <c r="H59" s="2621">
        <f>ROUND(SUM(H15:H57),0)</f>
        <v>0</v>
      </c>
      <c r="I59" s="2622"/>
      <c r="J59" s="2621">
        <f>ROUND(SUM(J15:J57),0)</f>
        <v>200188</v>
      </c>
      <c r="K59" s="2623"/>
      <c r="L59" s="2621">
        <f>ROUND(SUM(L15:L57),0)</f>
        <v>0</v>
      </c>
      <c r="M59" s="2623"/>
      <c r="N59" s="2621">
        <f>ROUND(SUM(N15:N57),0)</f>
        <v>0</v>
      </c>
      <c r="O59" s="2622"/>
      <c r="P59" s="2621">
        <f>ROUND(SUM(P15:P57),0)</f>
        <v>0</v>
      </c>
      <c r="Q59" s="2622"/>
      <c r="R59" s="2621">
        <f>ROUND(SUM(R15:R57),0)</f>
        <v>77855085</v>
      </c>
      <c r="S59" s="2622"/>
      <c r="T59" s="2621">
        <f>ROUND(SUM(T15:T57),0)</f>
        <v>210265225</v>
      </c>
      <c r="U59" s="2622"/>
      <c r="V59" s="2621">
        <f>ROUND(SUM(V15:V57),0)</f>
        <v>-132410140</v>
      </c>
      <c r="W59" s="2624"/>
    </row>
    <row r="60" spans="1:25" ht="17.25" thickTop="1">
      <c r="B60" s="2226"/>
      <c r="C60" s="2226"/>
      <c r="D60" s="2199"/>
      <c r="E60" s="2199"/>
      <c r="F60" s="2199"/>
      <c r="G60" s="2199"/>
      <c r="H60" s="2199"/>
      <c r="I60" s="2199"/>
      <c r="J60" s="2199"/>
      <c r="K60" s="2199"/>
      <c r="L60" s="2199"/>
      <c r="M60" s="2199"/>
      <c r="N60" s="2199"/>
      <c r="O60" s="2199"/>
      <c r="P60" s="2199"/>
      <c r="Q60" s="2199"/>
      <c r="R60" s="2199"/>
      <c r="S60" s="2199"/>
      <c r="T60" s="2199"/>
      <c r="U60" s="2199"/>
      <c r="V60" s="2227"/>
      <c r="W60" s="2228"/>
    </row>
    <row r="61" spans="1:25" ht="16.5">
      <c r="B61" s="2199"/>
      <c r="C61" s="2199"/>
      <c r="D61" s="2199"/>
      <c r="E61" s="2199"/>
      <c r="F61" s="2199"/>
      <c r="G61" s="2199"/>
      <c r="H61" s="2199"/>
      <c r="I61" s="2199"/>
      <c r="J61" s="2199"/>
      <c r="K61" s="2199"/>
      <c r="L61" s="2199"/>
      <c r="M61" s="2199"/>
      <c r="N61" s="2199"/>
      <c r="O61" s="2199"/>
      <c r="P61" s="2199"/>
      <c r="Q61" s="2199"/>
      <c r="R61" s="2199"/>
      <c r="S61" s="2199"/>
      <c r="T61" s="2199"/>
      <c r="U61" s="2199"/>
      <c r="V61" s="2199"/>
    </row>
    <row r="62" spans="1:25" ht="15">
      <c r="B62" s="2225"/>
    </row>
    <row r="63" spans="1:25" ht="15">
      <c r="B63" s="2225"/>
    </row>
    <row r="64" spans="1:25" ht="15">
      <c r="B64" s="2225"/>
    </row>
  </sheetData>
  <pageMargins left="0.40699999999999997" right="0.25" top="0.61899999999999999" bottom="0.21" header="0.5" footer="0.25"/>
  <pageSetup scale="48" orientation="landscape" r:id="rId1"/>
  <headerFooter scaleWithDoc="0" alignWithMargins="0">
    <oddFooter>&amp;C&amp;8 35</oddFooter>
  </headerFooter>
  <ignoredErrors>
    <ignoredError sqref="P13 N13 F13" numberStoredAsText="1"/>
  </ignoredErrors>
</worksheet>
</file>

<file path=xl/worksheets/sheet34.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100" workbookViewId="0"/>
  </sheetViews>
  <sheetFormatPr defaultColWidth="9.6640625" defaultRowHeight="15"/>
  <cols>
    <col min="1" max="4" width="9.6640625" style="1024" customWidth="1"/>
    <col min="5" max="5" width="14.77734375" style="1024" customWidth="1"/>
    <col min="6" max="6" width="1.33203125" style="1024" customWidth="1"/>
    <col min="7" max="7" width="16.6640625" style="1024" customWidth="1"/>
    <col min="8" max="8" width="1.33203125" style="1024" customWidth="1"/>
    <col min="9" max="9" width="16.6640625" style="1024" bestFit="1" customWidth="1"/>
    <col min="10" max="10" width="9.6640625" style="1024" customWidth="1"/>
    <col min="11" max="11" width="15.6640625" style="1024" customWidth="1"/>
    <col min="12" max="16384" width="9.6640625" style="1024"/>
  </cols>
  <sheetData>
    <row r="1" spans="1:11">
      <c r="A1" s="1720" t="s">
        <v>1805</v>
      </c>
    </row>
    <row r="2" spans="1:11">
      <c r="A2" s="2794"/>
    </row>
    <row r="3" spans="1:11" ht="15.75">
      <c r="A3" s="2086" t="s">
        <v>0</v>
      </c>
    </row>
    <row r="4" spans="1:11" ht="15.75">
      <c r="A4" s="2798" t="s">
        <v>1779</v>
      </c>
    </row>
    <row r="5" spans="1:11" ht="15.75">
      <c r="A5" s="3181" t="s">
        <v>1562</v>
      </c>
      <c r="B5" s="3182"/>
      <c r="C5" s="3182"/>
      <c r="D5" s="3182"/>
      <c r="E5" s="3182"/>
      <c r="F5" s="3182"/>
      <c r="G5" s="3182"/>
      <c r="H5" s="3182"/>
      <c r="I5" s="3182"/>
      <c r="J5" s="3182"/>
      <c r="K5" s="3182"/>
    </row>
    <row r="6" spans="1:11" ht="15.75">
      <c r="A6" s="3181" t="s">
        <v>1593</v>
      </c>
      <c r="B6" s="3182"/>
      <c r="C6" s="3182"/>
      <c r="D6" s="3182"/>
      <c r="E6" s="3182"/>
      <c r="F6" s="3182"/>
      <c r="G6" s="3182"/>
      <c r="H6" s="3182"/>
      <c r="I6" s="3182"/>
      <c r="J6" s="3182"/>
      <c r="K6" s="3182"/>
    </row>
    <row r="7" spans="1:11" ht="15.75">
      <c r="A7" s="3181" t="s">
        <v>1590</v>
      </c>
      <c r="B7" s="3183"/>
      <c r="C7" s="3183"/>
      <c r="D7" s="3183"/>
      <c r="E7" s="3183"/>
      <c r="F7" s="3183"/>
      <c r="G7" s="3183"/>
      <c r="H7" s="3183"/>
      <c r="I7" s="3183"/>
      <c r="J7" s="3183"/>
      <c r="K7" s="3183"/>
    </row>
    <row r="8" spans="1:11" ht="15.75">
      <c r="A8" s="1025"/>
      <c r="F8" s="1025"/>
      <c r="H8" s="1025"/>
      <c r="I8" s="1026" t="s">
        <v>578</v>
      </c>
    </row>
    <row r="9" spans="1:11" ht="15.75">
      <c r="A9" s="1025"/>
      <c r="F9" s="1025"/>
      <c r="G9" s="1027" t="s">
        <v>579</v>
      </c>
      <c r="H9" s="1025"/>
      <c r="I9" s="1027" t="s">
        <v>580</v>
      </c>
    </row>
    <row r="10" spans="1:11" ht="15.75">
      <c r="A10" s="1025"/>
      <c r="E10" s="1028" t="s">
        <v>1725</v>
      </c>
      <c r="F10" s="1025"/>
      <c r="G10" s="1027" t="s">
        <v>581</v>
      </c>
      <c r="H10" s="1025"/>
      <c r="I10" s="1028" t="s">
        <v>1726</v>
      </c>
    </row>
    <row r="11" spans="1:11" ht="15.75">
      <c r="A11" s="1025"/>
      <c r="E11" s="1029"/>
      <c r="F11" s="1025"/>
      <c r="G11" s="1029"/>
      <c r="H11" s="1025"/>
      <c r="I11" s="1029"/>
    </row>
    <row r="12" spans="1:11" ht="15.75">
      <c r="A12" s="1030" t="s">
        <v>1787</v>
      </c>
      <c r="F12" s="1025"/>
      <c r="H12" s="1025"/>
    </row>
    <row r="13" spans="1:11">
      <c r="A13" s="1025"/>
      <c r="F13" s="1025"/>
      <c r="H13" s="1025"/>
    </row>
    <row r="14" spans="1:11">
      <c r="A14" s="1826" t="s">
        <v>1786</v>
      </c>
      <c r="E14" s="1031">
        <v>5145.3</v>
      </c>
      <c r="F14" s="1031"/>
      <c r="G14" s="1032">
        <v>5145.3</v>
      </c>
      <c r="H14" s="1031"/>
      <c r="I14" s="1033">
        <v>6403.5</v>
      </c>
    </row>
    <row r="15" spans="1:11">
      <c r="A15" s="1826" t="s">
        <v>1785</v>
      </c>
      <c r="E15" s="1034">
        <v>1.3600000000000001E-3</v>
      </c>
      <c r="F15" s="1036"/>
      <c r="G15" s="1035">
        <v>1.3600000000000001E-3</v>
      </c>
      <c r="H15" s="1036"/>
      <c r="I15" s="1037">
        <v>1.56E-3</v>
      </c>
    </row>
    <row r="16" spans="1:11">
      <c r="A16" s="1036" t="s">
        <v>582</v>
      </c>
      <c r="E16" s="3086">
        <v>0.68200000000000005</v>
      </c>
      <c r="F16" s="1038"/>
      <c r="G16" s="3087">
        <v>0.68200000000000005</v>
      </c>
      <c r="H16" s="3088"/>
      <c r="I16" s="3089">
        <v>0.82799999999999996</v>
      </c>
    </row>
    <row r="17" spans="1:10">
      <c r="A17" s="1025"/>
      <c r="J17" s="1025"/>
    </row>
    <row r="18" spans="1:10">
      <c r="A18" s="2890"/>
      <c r="B18" s="2891"/>
      <c r="C18" s="2891"/>
      <c r="D18" s="2891"/>
      <c r="E18" s="2891"/>
      <c r="F18" s="2891"/>
      <c r="G18" s="2891"/>
      <c r="H18" s="2891"/>
      <c r="I18" s="2891"/>
      <c r="J18" s="2890"/>
    </row>
    <row r="19" spans="1:10">
      <c r="A19" s="2890"/>
      <c r="B19" s="2891"/>
      <c r="C19" s="2891"/>
      <c r="D19" s="2891"/>
      <c r="E19" s="2891"/>
      <c r="F19" s="2891"/>
      <c r="G19" s="2891"/>
      <c r="H19" s="2891"/>
      <c r="I19" s="2891"/>
      <c r="J19" s="2890"/>
    </row>
    <row r="20" spans="1:10" ht="18">
      <c r="A20" s="2892" t="s">
        <v>583</v>
      </c>
      <c r="B20" s="2893"/>
      <c r="C20" s="2893"/>
      <c r="D20" s="2891"/>
      <c r="E20" s="2891"/>
      <c r="F20" s="2891"/>
      <c r="G20" s="2891"/>
      <c r="H20" s="2891"/>
      <c r="I20" s="2891"/>
      <c r="J20" s="2890"/>
    </row>
    <row r="21" spans="1:10">
      <c r="A21" s="2890"/>
      <c r="B21" s="2891"/>
      <c r="C21" s="2891"/>
      <c r="D21" s="2891"/>
      <c r="E21" s="2891"/>
      <c r="F21" s="2894"/>
      <c r="G21" s="1634" t="s">
        <v>1725</v>
      </c>
      <c r="H21" s="2894"/>
      <c r="I21" s="1634" t="s">
        <v>1726</v>
      </c>
      <c r="J21" s="2890"/>
    </row>
    <row r="22" spans="1:10">
      <c r="A22" s="2890"/>
      <c r="B22" s="2895" t="s">
        <v>584</v>
      </c>
      <c r="C22" s="2891"/>
      <c r="D22" s="2896" t="s">
        <v>21</v>
      </c>
      <c r="E22" s="2891"/>
      <c r="F22" s="2897"/>
      <c r="G22" s="2905" t="s">
        <v>585</v>
      </c>
      <c r="H22" s="2897"/>
      <c r="I22" s="2905" t="s">
        <v>585</v>
      </c>
      <c r="J22" s="2890"/>
    </row>
    <row r="23" spans="1:10">
      <c r="A23" s="2890"/>
      <c r="B23" s="2896" t="s">
        <v>586</v>
      </c>
      <c r="C23" s="2891"/>
      <c r="D23" s="2891"/>
      <c r="E23" s="2891"/>
      <c r="F23" s="2898"/>
      <c r="G23" s="1039">
        <v>0</v>
      </c>
      <c r="H23" s="2898"/>
      <c r="I23" s="1039">
        <v>0</v>
      </c>
      <c r="J23" s="2890"/>
    </row>
    <row r="24" spans="1:10">
      <c r="A24" s="2890"/>
      <c r="B24" s="2896" t="s">
        <v>587</v>
      </c>
      <c r="C24" s="2891"/>
      <c r="D24" s="2891"/>
      <c r="E24" s="2891"/>
      <c r="F24" s="2898"/>
      <c r="G24" s="2899">
        <v>1022.8</v>
      </c>
      <c r="H24" s="2898"/>
      <c r="I24" s="2899">
        <v>2970.3</v>
      </c>
      <c r="J24" s="2890"/>
    </row>
    <row r="25" spans="1:10">
      <c r="A25" s="2890"/>
      <c r="B25" s="2896" t="s">
        <v>588</v>
      </c>
      <c r="C25" s="2891"/>
      <c r="D25" s="2891"/>
      <c r="E25" s="2891"/>
      <c r="F25" s="2900"/>
      <c r="G25" s="2899">
        <v>3585.8</v>
      </c>
      <c r="H25" s="2900"/>
      <c r="I25" s="1040">
        <v>1648.3</v>
      </c>
      <c r="J25" s="2890"/>
    </row>
    <row r="26" spans="1:10">
      <c r="A26" s="2890"/>
      <c r="B26" s="2896" t="s">
        <v>589</v>
      </c>
      <c r="C26" s="2891"/>
      <c r="D26" s="2891"/>
      <c r="E26" s="2891"/>
      <c r="F26" s="2900"/>
      <c r="G26" s="2899">
        <v>3905.4</v>
      </c>
      <c r="H26" s="2900"/>
      <c r="I26" s="1040">
        <v>3761.2</v>
      </c>
      <c r="J26" s="2890"/>
    </row>
    <row r="27" spans="1:10">
      <c r="A27" s="2890"/>
      <c r="B27" s="2901" t="s">
        <v>1516</v>
      </c>
      <c r="C27" s="2891"/>
      <c r="D27" s="2891"/>
      <c r="E27" s="2891"/>
      <c r="F27" s="2902"/>
      <c r="G27" s="2899">
        <v>4953</v>
      </c>
      <c r="H27" s="2902"/>
      <c r="I27" s="1040">
        <v>4575</v>
      </c>
      <c r="J27" s="2890"/>
    </row>
    <row r="28" spans="1:10" ht="16.5" thickBot="1">
      <c r="A28" s="2890"/>
      <c r="B28" s="2891"/>
      <c r="C28" s="2891"/>
      <c r="D28" s="2891"/>
      <c r="E28" s="2891"/>
      <c r="F28" s="1041"/>
      <c r="G28" s="1042">
        <f>ROUND(SUM(G23:G27),1)</f>
        <v>13467</v>
      </c>
      <c r="H28" s="1041"/>
      <c r="I28" s="1042">
        <f>ROUND(SUM(I23:I27),1)</f>
        <v>12954.8</v>
      </c>
      <c r="J28" s="2890"/>
    </row>
    <row r="29" spans="1:10" ht="15.75" thickTop="1">
      <c r="A29" s="1025"/>
      <c r="F29" s="1043"/>
      <c r="G29" s="1043"/>
      <c r="H29" s="1043"/>
      <c r="J29" s="1025"/>
    </row>
    <row r="30" spans="1:10">
      <c r="A30" s="1025"/>
      <c r="J30" s="1025"/>
    </row>
    <row r="31" spans="1:10" ht="15.75">
      <c r="A31" s="1030"/>
      <c r="J31" s="1025"/>
    </row>
    <row r="32" spans="1:10" ht="192.75" customHeight="1">
      <c r="A32" s="3184" t="s">
        <v>1814</v>
      </c>
      <c r="B32" s="3185"/>
      <c r="C32" s="3185"/>
      <c r="D32" s="3185"/>
      <c r="E32" s="3185"/>
      <c r="F32" s="3185"/>
      <c r="G32" s="3185"/>
      <c r="H32" s="3185"/>
      <c r="I32" s="3185"/>
      <c r="J32" s="1025"/>
    </row>
    <row r="34" spans="1:11" ht="15" customHeight="1">
      <c r="A34" s="1745" t="s">
        <v>1789</v>
      </c>
      <c r="B34" s="2084"/>
      <c r="C34" s="2084"/>
      <c r="D34" s="2084"/>
      <c r="E34" s="2084"/>
      <c r="F34" s="2084"/>
      <c r="G34" s="2084"/>
      <c r="H34" s="2084"/>
      <c r="I34" s="2084"/>
      <c r="J34" s="2084"/>
      <c r="K34" s="2084"/>
    </row>
    <row r="35" spans="1:11" ht="17.25" customHeight="1">
      <c r="A35" s="2082"/>
      <c r="B35" s="2085"/>
      <c r="C35" s="2085"/>
      <c r="D35" s="2085"/>
      <c r="E35" s="2085"/>
      <c r="F35" s="2085"/>
      <c r="G35" s="2085"/>
      <c r="H35" s="2085"/>
      <c r="I35" s="2085"/>
      <c r="J35" s="2085"/>
      <c r="K35" s="1044"/>
    </row>
    <row r="36" spans="1:11">
      <c r="A36" s="2630" t="s">
        <v>1746</v>
      </c>
      <c r="B36" s="1036" t="s">
        <v>590</v>
      </c>
      <c r="C36" s="2085"/>
      <c r="D36" s="2085"/>
      <c r="E36" s="2085"/>
      <c r="F36" s="2085"/>
      <c r="G36" s="2085"/>
      <c r="H36" s="2085"/>
      <c r="I36" s="2085"/>
      <c r="J36" s="2085"/>
      <c r="K36" s="1044"/>
    </row>
    <row r="37" spans="1:11">
      <c r="A37" s="2082"/>
      <c r="B37" s="2083"/>
      <c r="C37" s="2085"/>
      <c r="D37" s="2085"/>
      <c r="E37" s="2085"/>
      <c r="F37" s="2085"/>
      <c r="G37" s="2085"/>
      <c r="H37" s="2085"/>
      <c r="I37" s="2085"/>
      <c r="J37" s="2085"/>
      <c r="K37" s="1044"/>
    </row>
    <row r="38" spans="1:11">
      <c r="A38" s="1025"/>
      <c r="B38" s="1036" t="s">
        <v>21</v>
      </c>
      <c r="C38" s="1025"/>
      <c r="D38" s="1025"/>
      <c r="E38" s="1025"/>
      <c r="F38" s="1025"/>
      <c r="G38" s="1025"/>
      <c r="H38" s="1025"/>
      <c r="I38" s="1025"/>
    </row>
    <row r="39" spans="1:11">
      <c r="B39" s="1036" t="s">
        <v>21</v>
      </c>
    </row>
  </sheetData>
  <mergeCells count="4">
    <mergeCell ref="A5:K5"/>
    <mergeCell ref="A6:K6"/>
    <mergeCell ref="A7:K7"/>
    <mergeCell ref="A32:I32"/>
  </mergeCells>
  <printOptions horizontalCentered="1" verticalCentered="1"/>
  <pageMargins left="0.5" right="0.5" top="1" bottom="0.5" header="0.5" footer="0.25"/>
  <pageSetup scale="71" orientation="landscape" r:id="rId1"/>
  <headerFooter scaleWithDoc="0" alignWithMargins="0">
    <oddFooter>&amp;C&amp;8 36</oddFooter>
  </headerFooter>
  <drawing r:id="rId2"/>
</worksheet>
</file>

<file path=xl/worksheets/sheet35.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60" zoomScaleNormal="60" workbookViewId="0"/>
  </sheetViews>
  <sheetFormatPr defaultColWidth="8.88671875" defaultRowHeight="12.75" outlineLevelCol="1"/>
  <cols>
    <col min="1" max="1" width="45.44140625" style="1253" customWidth="1"/>
    <col min="2" max="2" width="17" style="1045" bestFit="1" customWidth="1"/>
    <col min="3" max="3" width="1.77734375" style="1045" customWidth="1"/>
    <col min="4" max="4" width="13.6640625" style="1045" customWidth="1"/>
    <col min="5" max="5" width="1.6640625" style="1058" customWidth="1" outlineLevel="1"/>
    <col min="6" max="6" width="13.6640625" style="1045" customWidth="1"/>
    <col min="7" max="7" width="1.6640625" style="1058" customWidth="1" outlineLevel="1"/>
    <col min="8" max="8" width="13.6640625" style="1045" customWidth="1"/>
    <col min="9" max="9" width="1.6640625" style="1058" customWidth="1" outlineLevel="1"/>
    <col min="10" max="10" width="13.6640625" style="1045" customWidth="1"/>
    <col min="11" max="11" width="1.6640625" style="1045" customWidth="1"/>
    <col min="12" max="12" width="13.6640625" style="1045" customWidth="1"/>
    <col min="13" max="13" width="1.6640625" style="1058" customWidth="1" outlineLevel="1"/>
    <col min="14" max="14" width="13.6640625" style="1045" customWidth="1"/>
    <col min="15" max="15" width="1.6640625" style="1058" customWidth="1" outlineLevel="1"/>
    <col min="16" max="16" width="13.6640625" style="1045" customWidth="1"/>
    <col min="17" max="17" width="1.6640625" style="1058" customWidth="1" outlineLevel="1"/>
    <col min="18" max="18" width="13.6640625" style="1045" customWidth="1"/>
    <col min="19" max="19" width="1.6640625" style="1058" customWidth="1" outlineLevel="1"/>
    <col min="20" max="20" width="13.6640625" style="1045" customWidth="1"/>
    <col min="21" max="21" width="1.6640625" style="1058" customWidth="1"/>
    <col min="22" max="22" width="13.6640625" style="1045" customWidth="1"/>
    <col min="23" max="23" width="1.6640625" style="1058" customWidth="1"/>
    <col min="24" max="24" width="13.6640625" style="1045" customWidth="1"/>
    <col min="25" max="25" width="1.6640625" style="1058" customWidth="1"/>
    <col min="26" max="26" width="17" style="1047" bestFit="1" customWidth="1"/>
    <col min="27" max="27" width="1.5546875" style="1253" customWidth="1"/>
    <col min="28" max="28" width="18.77734375" style="1253" bestFit="1" customWidth="1"/>
    <col min="29" max="29" width="12.6640625" style="1253" bestFit="1" customWidth="1"/>
    <col min="30" max="16384" width="8.88671875" style="1253"/>
  </cols>
  <sheetData>
    <row r="1" spans="1:40" ht="15">
      <c r="A1" s="1720" t="s">
        <v>1805</v>
      </c>
      <c r="B1" s="2616"/>
      <c r="C1" s="2616"/>
      <c r="D1" s="2616"/>
      <c r="E1" s="2616"/>
      <c r="F1" s="2616"/>
      <c r="G1" s="2616"/>
      <c r="H1" s="2616"/>
      <c r="I1" s="2616"/>
      <c r="J1" s="2616"/>
      <c r="K1" s="2616"/>
      <c r="L1" s="2616"/>
      <c r="M1" s="2616"/>
      <c r="N1" s="2616"/>
      <c r="O1" s="2616"/>
      <c r="P1" s="2616"/>
      <c r="Q1" s="2616"/>
      <c r="R1" s="2616"/>
      <c r="S1" s="2616"/>
      <c r="T1" s="2616"/>
      <c r="U1" s="2616"/>
      <c r="V1" s="2616"/>
      <c r="W1" s="2616"/>
      <c r="X1" s="2616"/>
      <c r="Y1" s="2616"/>
      <c r="Z1" s="2616"/>
      <c r="AA1" s="2616"/>
      <c r="AB1" s="2616"/>
      <c r="AC1" s="2616"/>
      <c r="AD1" s="2616"/>
      <c r="AE1" s="2616"/>
      <c r="AF1" s="2616"/>
      <c r="AG1" s="2616"/>
    </row>
    <row r="2" spans="1:40" ht="15">
      <c r="A2" s="1720"/>
      <c r="B2" s="2616"/>
      <c r="C2" s="2616"/>
      <c r="D2" s="2616"/>
      <c r="E2" s="2616"/>
      <c r="F2" s="2616"/>
      <c r="G2" s="2616"/>
      <c r="H2" s="2616"/>
      <c r="I2" s="2616"/>
      <c r="J2" s="2616"/>
      <c r="K2" s="2616"/>
      <c r="L2" s="2616"/>
      <c r="M2" s="2616"/>
      <c r="N2" s="2616"/>
      <c r="O2" s="2616"/>
      <c r="P2" s="2616"/>
      <c r="Q2" s="2616"/>
      <c r="R2" s="2616"/>
      <c r="S2" s="2616"/>
      <c r="T2" s="2616"/>
      <c r="U2" s="2616"/>
      <c r="V2" s="2616"/>
      <c r="W2" s="2616"/>
      <c r="X2" s="2616"/>
      <c r="Y2" s="2616"/>
      <c r="Z2" s="2616"/>
      <c r="AA2" s="2616"/>
      <c r="AB2" s="2616"/>
      <c r="AC2" s="2616"/>
      <c r="AD2" s="2616"/>
      <c r="AE2" s="2616"/>
      <c r="AF2" s="2616"/>
      <c r="AG2" s="2616"/>
    </row>
    <row r="3" spans="1:40" ht="24" customHeight="1">
      <c r="A3" s="2744" t="s">
        <v>0</v>
      </c>
      <c r="B3" s="1250"/>
      <c r="C3" s="1250"/>
      <c r="D3" s="1251"/>
      <c r="E3" s="1252"/>
      <c r="F3" s="1251"/>
      <c r="G3" s="1252"/>
      <c r="H3" s="1251"/>
      <c r="I3" s="1252"/>
      <c r="K3" s="1250"/>
      <c r="L3" s="1046"/>
      <c r="M3" s="1250"/>
      <c r="N3" s="1251"/>
      <c r="O3" s="1252"/>
      <c r="P3" s="1251"/>
      <c r="Q3" s="1252"/>
      <c r="R3" s="1251"/>
      <c r="S3" s="1252"/>
      <c r="T3" s="1251"/>
      <c r="U3" s="1252"/>
      <c r="V3" s="1251"/>
      <c r="W3" s="1252"/>
      <c r="X3" s="1251"/>
      <c r="Y3" s="1252"/>
      <c r="Z3" s="2617" t="s">
        <v>591</v>
      </c>
      <c r="AA3" s="1250"/>
      <c r="AC3" s="1250"/>
      <c r="AE3" s="1250"/>
    </row>
    <row r="4" spans="1:40" ht="16.5">
      <c r="A4" s="2744" t="s">
        <v>592</v>
      </c>
      <c r="B4" s="1254"/>
      <c r="C4" s="1254"/>
      <c r="D4" s="1255"/>
      <c r="E4" s="1252"/>
      <c r="F4" s="1254"/>
      <c r="G4" s="1252"/>
      <c r="H4" s="1254"/>
      <c r="I4" s="1252"/>
      <c r="J4" s="1254"/>
      <c r="K4" s="1254"/>
      <c r="L4" s="1254"/>
      <c r="M4" s="1256"/>
      <c r="N4" s="1254"/>
      <c r="O4" s="1252"/>
      <c r="P4" s="1254"/>
      <c r="Q4" s="1252"/>
      <c r="R4" s="1254"/>
      <c r="S4" s="1252"/>
      <c r="T4" s="1254"/>
      <c r="U4" s="1252"/>
      <c r="V4" s="1254"/>
      <c r="W4" s="1252"/>
      <c r="X4" s="1254"/>
      <c r="Y4" s="1252"/>
      <c r="Z4" s="1048"/>
      <c r="AA4" s="1257"/>
      <c r="AC4" s="1250"/>
    </row>
    <row r="5" spans="1:40" ht="16.5">
      <c r="A5" s="2745" t="s">
        <v>593</v>
      </c>
      <c r="B5" s="1254"/>
      <c r="C5" s="1254"/>
      <c r="D5" s="1254"/>
      <c r="E5" s="1252"/>
      <c r="F5" s="1254"/>
      <c r="G5" s="1252"/>
      <c r="H5" s="1254"/>
      <c r="I5" s="1252"/>
      <c r="J5" s="1254"/>
      <c r="K5" s="1254"/>
      <c r="L5" s="1254"/>
      <c r="M5" s="1256"/>
      <c r="N5" s="1254"/>
      <c r="O5" s="1252"/>
      <c r="P5" s="1254"/>
      <c r="Q5" s="1252"/>
      <c r="R5" s="1254"/>
      <c r="S5" s="1252"/>
      <c r="T5" s="1254"/>
      <c r="U5" s="1252"/>
      <c r="V5" s="1254"/>
      <c r="W5" s="1252"/>
      <c r="X5" s="1254"/>
      <c r="Y5" s="1252"/>
      <c r="Z5" s="1048"/>
    </row>
    <row r="6" spans="1:40" ht="18" customHeight="1">
      <c r="A6" s="1258" t="s">
        <v>1553</v>
      </c>
      <c r="B6" s="1254"/>
      <c r="C6" s="1254"/>
      <c r="D6" s="1260"/>
      <c r="E6" s="1252"/>
      <c r="F6" s="1254"/>
      <c r="G6" s="1252"/>
      <c r="H6" s="1254"/>
      <c r="I6" s="1252"/>
      <c r="J6" s="1254"/>
      <c r="K6" s="1254"/>
      <c r="L6" s="1254"/>
      <c r="M6" s="1256"/>
      <c r="N6" s="1254"/>
      <c r="O6" s="1252"/>
      <c r="P6" s="1254"/>
      <c r="Q6" s="1252"/>
      <c r="R6" s="1254"/>
      <c r="S6" s="1252"/>
      <c r="T6" s="1254"/>
      <c r="U6" s="1252"/>
      <c r="V6" s="1254"/>
      <c r="W6" s="1252"/>
      <c r="X6" s="1254"/>
      <c r="Y6" s="1252"/>
      <c r="Z6" s="1048"/>
    </row>
    <row r="7" spans="1:40" ht="15" customHeight="1">
      <c r="A7" s="1259"/>
      <c r="B7" s="1254"/>
      <c r="C7" s="1254"/>
      <c r="D7" s="1254"/>
      <c r="E7" s="1252"/>
      <c r="F7" s="1254"/>
      <c r="G7" s="1252"/>
      <c r="H7" s="1254"/>
      <c r="I7" s="1252"/>
      <c r="J7" s="1254"/>
      <c r="K7" s="1254"/>
      <c r="L7" s="1254"/>
      <c r="M7" s="1256"/>
      <c r="N7" s="1254"/>
      <c r="O7" s="1252"/>
      <c r="P7" s="1254"/>
      <c r="Q7" s="1252"/>
      <c r="R7" s="1261"/>
      <c r="S7" s="1252"/>
      <c r="T7" s="1261"/>
      <c r="U7" s="1252"/>
      <c r="V7" s="1261"/>
      <c r="W7" s="1252"/>
      <c r="X7" s="1261"/>
      <c r="Y7" s="1252"/>
      <c r="Z7" s="1048"/>
    </row>
    <row r="8" spans="1:40" ht="15.75">
      <c r="A8" s="1249"/>
      <c r="B8" s="1254"/>
      <c r="C8" s="1254"/>
      <c r="D8" s="1254"/>
      <c r="E8" s="1252"/>
      <c r="F8" s="1254"/>
      <c r="G8" s="1252"/>
      <c r="H8" s="1254"/>
      <c r="I8" s="1252"/>
      <c r="J8" s="1254"/>
      <c r="K8" s="1254"/>
      <c r="L8" s="1254"/>
      <c r="M8" s="1252"/>
      <c r="N8" s="1254"/>
      <c r="O8" s="1252"/>
      <c r="P8" s="1254"/>
      <c r="Q8" s="1252"/>
      <c r="R8" s="1254"/>
      <c r="S8" s="1252"/>
      <c r="T8" s="1254"/>
      <c r="U8" s="1252"/>
      <c r="V8" s="1254"/>
      <c r="W8" s="1252"/>
      <c r="X8" s="1254"/>
      <c r="Y8" s="1252"/>
      <c r="Z8" s="1262"/>
      <c r="AA8" s="1263"/>
    </row>
    <row r="9" spans="1:40" ht="15" customHeight="1">
      <c r="A9" s="1264"/>
      <c r="B9" s="1265" t="s">
        <v>153</v>
      </c>
      <c r="C9" s="1265"/>
      <c r="D9" s="1265"/>
      <c r="E9" s="1256"/>
      <c r="F9" s="1265"/>
      <c r="G9" s="1256"/>
      <c r="H9" s="1265"/>
      <c r="I9" s="1256"/>
      <c r="J9" s="1265"/>
      <c r="K9" s="1265"/>
      <c r="L9" s="1266"/>
      <c r="M9" s="1256"/>
      <c r="N9" s="1266"/>
      <c r="O9" s="1256"/>
      <c r="P9" s="1266"/>
      <c r="Q9" s="1256"/>
      <c r="R9" s="1266"/>
      <c r="S9" s="1256"/>
      <c r="T9" s="1267" t="s">
        <v>1545</v>
      </c>
      <c r="U9" s="1256"/>
      <c r="V9" s="1266"/>
      <c r="W9" s="1256"/>
      <c r="X9" s="1266"/>
      <c r="Y9" s="1256"/>
      <c r="Z9" s="1268" t="s">
        <v>1739</v>
      </c>
      <c r="AA9" s="1268"/>
    </row>
    <row r="10" spans="1:40" ht="15" customHeight="1">
      <c r="A10" s="1264"/>
      <c r="B10" s="1269" t="s">
        <v>154</v>
      </c>
      <c r="C10" s="1270"/>
      <c r="D10" s="1266" t="s">
        <v>155</v>
      </c>
      <c r="E10" s="1256"/>
      <c r="F10" s="1266" t="s">
        <v>156</v>
      </c>
      <c r="G10" s="1256"/>
      <c r="H10" s="1266" t="s">
        <v>157</v>
      </c>
      <c r="I10" s="1256"/>
      <c r="J10" s="1266" t="s">
        <v>158</v>
      </c>
      <c r="K10" s="1271"/>
      <c r="L10" s="1266" t="s">
        <v>159</v>
      </c>
      <c r="M10" s="1256"/>
      <c r="N10" s="1266" t="s">
        <v>160</v>
      </c>
      <c r="O10" s="1256"/>
      <c r="P10" s="1266" t="s">
        <v>161</v>
      </c>
      <c r="Q10" s="1256"/>
      <c r="R10" s="1266" t="s">
        <v>162</v>
      </c>
      <c r="S10" s="1256"/>
      <c r="T10" s="1266" t="s">
        <v>179</v>
      </c>
      <c r="U10" s="1256"/>
      <c r="V10" s="1266" t="s">
        <v>164</v>
      </c>
      <c r="W10" s="1256"/>
      <c r="X10" s="1266" t="s">
        <v>165</v>
      </c>
      <c r="Y10" s="1256"/>
      <c r="Z10" s="1272">
        <v>41759</v>
      </c>
      <c r="AA10" s="1273"/>
    </row>
    <row r="11" spans="1:40" ht="15" customHeight="1">
      <c r="A11" s="1264"/>
      <c r="B11" s="1274" t="s">
        <v>21</v>
      </c>
      <c r="C11" s="1275"/>
      <c r="D11" s="1274" t="s">
        <v>21</v>
      </c>
      <c r="E11" s="1276"/>
      <c r="F11" s="1274" t="s">
        <v>21</v>
      </c>
      <c r="G11" s="1276"/>
      <c r="H11" s="1274" t="s">
        <v>21</v>
      </c>
      <c r="I11" s="1276"/>
      <c r="J11" s="1274" t="s">
        <v>21</v>
      </c>
      <c r="K11" s="1271"/>
      <c r="L11" s="1274" t="s">
        <v>21</v>
      </c>
      <c r="M11" s="1276"/>
      <c r="N11" s="1274" t="s">
        <v>21</v>
      </c>
      <c r="O11" s="1276"/>
      <c r="P11" s="1274" t="s">
        <v>21</v>
      </c>
      <c r="Q11" s="1276"/>
      <c r="R11" s="1274" t="s">
        <v>21</v>
      </c>
      <c r="S11" s="1276"/>
      <c r="T11" s="1274" t="s">
        <v>21</v>
      </c>
      <c r="U11" s="1276"/>
      <c r="V11" s="1274" t="s">
        <v>21</v>
      </c>
      <c r="W11" s="1276"/>
      <c r="X11" s="1274" t="s">
        <v>21</v>
      </c>
      <c r="Y11" s="1276"/>
      <c r="Z11" s="1049" t="s">
        <v>21</v>
      </c>
      <c r="AB11" s="1277"/>
      <c r="AC11" s="1277"/>
      <c r="AD11" s="1277"/>
      <c r="AE11" s="1277"/>
      <c r="AF11" s="1277"/>
      <c r="AG11" s="1277"/>
      <c r="AH11" s="1277"/>
      <c r="AI11" s="1277"/>
      <c r="AJ11" s="1277"/>
      <c r="AK11" s="1277"/>
      <c r="AL11" s="1277"/>
      <c r="AM11" s="1277"/>
      <c r="AN11" s="1277"/>
    </row>
    <row r="12" spans="1:40" s="1283" customFormat="1" ht="15" customHeight="1">
      <c r="A12" s="2746" t="s">
        <v>594</v>
      </c>
      <c r="B12" s="1278">
        <v>9025679</v>
      </c>
      <c r="C12" s="1279"/>
      <c r="D12" s="1278"/>
      <c r="E12" s="1280"/>
      <c r="F12" s="1278"/>
      <c r="G12" s="1280"/>
      <c r="H12" s="1278"/>
      <c r="I12" s="1280"/>
      <c r="J12" s="1278"/>
      <c r="K12" s="1281"/>
      <c r="L12" s="1278"/>
      <c r="M12" s="1282"/>
      <c r="N12" s="1278"/>
      <c r="O12" s="1278"/>
      <c r="P12" s="1278"/>
      <c r="Q12" s="1278"/>
      <c r="R12" s="1278"/>
      <c r="S12" s="1278"/>
      <c r="T12" s="1278"/>
      <c r="U12" s="1278"/>
      <c r="V12" s="1278"/>
      <c r="W12" s="1278"/>
      <c r="X12" s="1278"/>
      <c r="Y12" s="1278"/>
      <c r="Z12" s="1278">
        <f>+B12</f>
        <v>9025679</v>
      </c>
    </row>
    <row r="13" spans="1:40" ht="15" customHeight="1">
      <c r="A13" s="1284"/>
      <c r="B13" s="1285"/>
      <c r="C13" s="1286"/>
      <c r="D13" s="1285"/>
      <c r="E13" s="1285"/>
      <c r="F13" s="1285"/>
      <c r="G13" s="1285"/>
      <c r="H13" s="1285"/>
      <c r="I13" s="1285"/>
      <c r="J13" s="1285"/>
      <c r="K13" s="1271"/>
      <c r="L13" s="1285"/>
      <c r="M13" s="1285"/>
      <c r="N13" s="1285"/>
      <c r="O13" s="1285"/>
      <c r="P13" s="1285"/>
      <c r="Q13" s="1285"/>
      <c r="R13" s="1285"/>
      <c r="S13" s="1285"/>
      <c r="T13" s="1285"/>
      <c r="U13" s="1285"/>
      <c r="V13" s="1285"/>
      <c r="W13" s="1285"/>
      <c r="X13" s="1285"/>
      <c r="Y13" s="1285"/>
      <c r="Z13" s="1050"/>
    </row>
    <row r="14" spans="1:40" ht="15" customHeight="1">
      <c r="A14" s="1287" t="s">
        <v>20</v>
      </c>
      <c r="B14" s="1285"/>
      <c r="C14" s="1286"/>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050"/>
    </row>
    <row r="15" spans="1:40" ht="15" customHeight="1">
      <c r="A15" s="2747" t="s">
        <v>595</v>
      </c>
      <c r="B15" s="1288">
        <v>86225065</v>
      </c>
      <c r="C15" s="1289"/>
      <c r="D15" s="1288"/>
      <c r="E15" s="1288"/>
      <c r="F15" s="1288"/>
      <c r="G15" s="1288"/>
      <c r="H15" s="1288"/>
      <c r="I15" s="1288"/>
      <c r="J15" s="1288"/>
      <c r="K15" s="1288"/>
      <c r="L15" s="1288"/>
      <c r="M15" s="1285"/>
      <c r="N15" s="1288"/>
      <c r="O15" s="1288"/>
      <c r="P15" s="1288"/>
      <c r="Q15" s="1288"/>
      <c r="R15" s="1288"/>
      <c r="S15" s="1288"/>
      <c r="T15" s="1288"/>
      <c r="U15" s="1288"/>
      <c r="V15" s="1288"/>
      <c r="W15" s="1288"/>
      <c r="X15" s="1288"/>
      <c r="Y15" s="1288"/>
      <c r="Z15" s="1051">
        <f t="shared" ref="Z15:Z23" si="0">ROUND(SUM(B15:X15),0)</f>
        <v>86225065</v>
      </c>
    </row>
    <row r="16" spans="1:40" ht="15" customHeight="1">
      <c r="A16" s="2747" t="s">
        <v>596</v>
      </c>
      <c r="B16" s="1288">
        <v>4012000</v>
      </c>
      <c r="C16" s="1289"/>
      <c r="D16" s="1288"/>
      <c r="E16" s="1288"/>
      <c r="F16" s="1288"/>
      <c r="G16" s="1288"/>
      <c r="H16" s="1288"/>
      <c r="I16" s="1288"/>
      <c r="J16" s="1288"/>
      <c r="K16" s="1288"/>
      <c r="L16" s="1288"/>
      <c r="M16" s="1285"/>
      <c r="N16" s="1288"/>
      <c r="O16" s="1288"/>
      <c r="P16" s="1288"/>
      <c r="Q16" s="1288"/>
      <c r="R16" s="1288"/>
      <c r="S16" s="1288"/>
      <c r="T16" s="1288"/>
      <c r="U16" s="1288"/>
      <c r="V16" s="1288"/>
      <c r="W16" s="1288"/>
      <c r="X16" s="1288"/>
      <c r="Y16" s="1288"/>
      <c r="Z16" s="1051">
        <f t="shared" si="0"/>
        <v>4012000</v>
      </c>
    </row>
    <row r="17" spans="1:28" ht="15" customHeight="1">
      <c r="A17" s="2747" t="s">
        <v>597</v>
      </c>
      <c r="B17" s="1288">
        <v>21843</v>
      </c>
      <c r="C17" s="1289"/>
      <c r="D17" s="1291"/>
      <c r="E17" s="1288"/>
      <c r="F17" s="1288"/>
      <c r="G17" s="1288"/>
      <c r="H17" s="1288"/>
      <c r="I17" s="1288"/>
      <c r="J17" s="1291"/>
      <c r="K17" s="1288"/>
      <c r="L17" s="1288"/>
      <c r="M17" s="1285"/>
      <c r="N17" s="1288"/>
      <c r="O17" s="1288"/>
      <c r="P17" s="1288"/>
      <c r="Q17" s="1288"/>
      <c r="R17" s="1288"/>
      <c r="S17" s="1288"/>
      <c r="T17" s="1288"/>
      <c r="U17" s="1288"/>
      <c r="V17" s="1288"/>
      <c r="W17" s="1288"/>
      <c r="X17" s="1288"/>
      <c r="Y17" s="1288"/>
      <c r="Z17" s="1051">
        <f t="shared" si="0"/>
        <v>21843</v>
      </c>
    </row>
    <row r="18" spans="1:28" ht="15" customHeight="1">
      <c r="A18" s="2747" t="s">
        <v>598</v>
      </c>
      <c r="B18" s="1291">
        <v>0</v>
      </c>
      <c r="C18" s="1292"/>
      <c r="D18" s="1291"/>
      <c r="E18" s="1291"/>
      <c r="F18" s="1291"/>
      <c r="G18" s="1291"/>
      <c r="H18" s="1291"/>
      <c r="I18" s="1288"/>
      <c r="J18" s="1291"/>
      <c r="K18" s="1293"/>
      <c r="L18" s="1291"/>
      <c r="M18" s="1285"/>
      <c r="N18" s="1291"/>
      <c r="O18" s="1288"/>
      <c r="P18" s="1291"/>
      <c r="Q18" s="1288"/>
      <c r="R18" s="1291"/>
      <c r="S18" s="1288"/>
      <c r="T18" s="1291"/>
      <c r="U18" s="1288"/>
      <c r="V18" s="1291"/>
      <c r="W18" s="1288"/>
      <c r="X18" s="1291"/>
      <c r="Y18" s="1288"/>
      <c r="Z18" s="1051">
        <f t="shared" si="0"/>
        <v>0</v>
      </c>
    </row>
    <row r="19" spans="1:28" ht="15" customHeight="1">
      <c r="A19" s="1290" t="s">
        <v>599</v>
      </c>
      <c r="B19" s="1288">
        <v>327312964</v>
      </c>
      <c r="C19" s="1289"/>
      <c r="D19" s="1288"/>
      <c r="E19" s="1288"/>
      <c r="F19" s="1288"/>
      <c r="G19" s="1288"/>
      <c r="H19" s="1288"/>
      <c r="I19" s="1288"/>
      <c r="J19" s="1288"/>
      <c r="K19" s="1288"/>
      <c r="L19" s="1288"/>
      <c r="M19" s="1285"/>
      <c r="N19" s="1288"/>
      <c r="O19" s="1288"/>
      <c r="P19" s="1288"/>
      <c r="Q19" s="1288"/>
      <c r="R19" s="1288"/>
      <c r="S19" s="1288"/>
      <c r="T19" s="1288"/>
      <c r="U19" s="1288"/>
      <c r="V19" s="1288"/>
      <c r="W19" s="1288"/>
      <c r="X19" s="1288"/>
      <c r="Y19" s="1288"/>
      <c r="Z19" s="1051">
        <f t="shared" si="0"/>
        <v>327312964</v>
      </c>
    </row>
    <row r="20" spans="1:28" ht="15" customHeight="1">
      <c r="A20" s="1290" t="s">
        <v>600</v>
      </c>
      <c r="B20" s="1296">
        <v>490000</v>
      </c>
      <c r="C20" s="1292"/>
      <c r="D20" s="1296"/>
      <c r="E20" s="1288"/>
      <c r="F20" s="1296"/>
      <c r="G20" s="1288"/>
      <c r="H20" s="1296"/>
      <c r="I20" s="1288"/>
      <c r="J20" s="1288"/>
      <c r="K20" s="1295"/>
      <c r="L20" s="1288"/>
      <c r="M20" s="1285"/>
      <c r="N20" s="1288"/>
      <c r="O20" s="1288"/>
      <c r="P20" s="1297"/>
      <c r="Q20" s="1288"/>
      <c r="R20" s="1297"/>
      <c r="S20" s="1288"/>
      <c r="T20" s="1296"/>
      <c r="U20" s="1288"/>
      <c r="V20" s="1291"/>
      <c r="W20" s="1291"/>
      <c r="X20" s="1296"/>
      <c r="Y20" s="1288"/>
      <c r="Z20" s="1051">
        <f t="shared" si="0"/>
        <v>490000</v>
      </c>
    </row>
    <row r="21" spans="1:28" ht="15" customHeight="1">
      <c r="A21" s="1290" t="s">
        <v>601</v>
      </c>
      <c r="B21" s="1296">
        <v>1076540</v>
      </c>
      <c r="C21" s="1292"/>
      <c r="D21" s="1291"/>
      <c r="E21" s="1288"/>
      <c r="F21" s="1296"/>
      <c r="G21" s="1288"/>
      <c r="H21" s="1291"/>
      <c r="I21" s="1288"/>
      <c r="J21" s="1291"/>
      <c r="K21" s="1295"/>
      <c r="L21" s="1291"/>
      <c r="M21" s="1285"/>
      <c r="N21" s="1291"/>
      <c r="O21" s="1288"/>
      <c r="P21" s="1288"/>
      <c r="Q21" s="1288"/>
      <c r="R21" s="1288"/>
      <c r="S21" s="1288"/>
      <c r="T21" s="1291"/>
      <c r="U21" s="1288"/>
      <c r="V21" s="1291"/>
      <c r="W21" s="1291"/>
      <c r="X21" s="1296"/>
      <c r="Y21" s="1288"/>
      <c r="Z21" s="1051">
        <f t="shared" si="0"/>
        <v>1076540</v>
      </c>
    </row>
    <row r="22" spans="1:28" ht="15" customHeight="1">
      <c r="A22" s="1290" t="s">
        <v>602</v>
      </c>
      <c r="B22" s="1296">
        <v>52000</v>
      </c>
      <c r="C22" s="1292"/>
      <c r="D22" s="1296"/>
      <c r="E22" s="1288"/>
      <c r="F22" s="1296"/>
      <c r="G22" s="1288"/>
      <c r="H22" s="1296"/>
      <c r="I22" s="1288"/>
      <c r="J22" s="1288"/>
      <c r="K22" s="1295"/>
      <c r="L22" s="1288"/>
      <c r="M22" s="1285"/>
      <c r="N22" s="1288"/>
      <c r="O22" s="1288"/>
      <c r="P22" s="1288"/>
      <c r="Q22" s="1288"/>
      <c r="R22" s="1288"/>
      <c r="S22" s="1288"/>
      <c r="T22" s="1291"/>
      <c r="U22" s="1288"/>
      <c r="V22" s="1296"/>
      <c r="W22" s="1291"/>
      <c r="X22" s="1291"/>
      <c r="Y22" s="1288"/>
      <c r="Z22" s="1051">
        <f t="shared" si="0"/>
        <v>52000</v>
      </c>
    </row>
    <row r="23" spans="1:28" ht="15" customHeight="1">
      <c r="A23" s="2747" t="s">
        <v>603</v>
      </c>
      <c r="B23" s="1291">
        <v>0</v>
      </c>
      <c r="C23" s="1294"/>
      <c r="D23" s="1291"/>
      <c r="E23" s="1288"/>
      <c r="F23" s="1291"/>
      <c r="G23" s="1288"/>
      <c r="H23" s="1288"/>
      <c r="I23" s="1288"/>
      <c r="J23" s="1291"/>
      <c r="K23" s="1288"/>
      <c r="L23" s="1295"/>
      <c r="M23" s="1285"/>
      <c r="N23" s="1291"/>
      <c r="O23" s="1288"/>
      <c r="P23" s="1291"/>
      <c r="Q23" s="1288"/>
      <c r="R23" s="1291"/>
      <c r="S23" s="1288"/>
      <c r="T23" s="1291"/>
      <c r="U23" s="1288"/>
      <c r="V23" s="1296"/>
      <c r="W23" s="1288"/>
      <c r="X23" s="1295"/>
      <c r="Y23" s="1288"/>
      <c r="Z23" s="1051">
        <f t="shared" si="0"/>
        <v>0</v>
      </c>
    </row>
    <row r="24" spans="1:28" s="1283" customFormat="1" ht="22.5" customHeight="1">
      <c r="A24" s="1287" t="s">
        <v>186</v>
      </c>
      <c r="B24" s="1298">
        <f>ROUND(SUM(B15:B23),0)</f>
        <v>419190412</v>
      </c>
      <c r="C24" s="1299"/>
      <c r="D24" s="1298">
        <f>ROUND(SUM(D15:D23),0)</f>
        <v>0</v>
      </c>
      <c r="E24" s="1300"/>
      <c r="F24" s="1298">
        <f>ROUND(SUM(F15:F23),0)</f>
        <v>0</v>
      </c>
      <c r="G24" s="1300"/>
      <c r="H24" s="1298">
        <f>ROUND(SUM(H15:H23),0)</f>
        <v>0</v>
      </c>
      <c r="I24" s="1300"/>
      <c r="J24" s="1298">
        <f>ROUND(SUM(J15:J23),0)</f>
        <v>0</v>
      </c>
      <c r="K24" s="1302"/>
      <c r="L24" s="1298">
        <f>ROUND(SUM(L15:L23),0)</f>
        <v>0</v>
      </c>
      <c r="M24" s="1282"/>
      <c r="N24" s="1298">
        <f>ROUND(SUM(N15:N23),0)</f>
        <v>0</v>
      </c>
      <c r="O24" s="1300"/>
      <c r="P24" s="1298">
        <f>ROUND(SUM(P15:P23),0)</f>
        <v>0</v>
      </c>
      <c r="Q24" s="1300"/>
      <c r="R24" s="1298">
        <f>ROUND(SUM(R15:R23),0)</f>
        <v>0</v>
      </c>
      <c r="S24" s="1300"/>
      <c r="T24" s="1298">
        <f>ROUND(SUM(T15:T23),0)</f>
        <v>0</v>
      </c>
      <c r="U24" s="1300"/>
      <c r="V24" s="1298">
        <f>ROUND(SUM(V15:V23),0)</f>
        <v>0</v>
      </c>
      <c r="W24" s="1300"/>
      <c r="X24" s="1298">
        <f>ROUND(SUM(X15:X23),0)</f>
        <v>0</v>
      </c>
      <c r="Y24" s="1300"/>
      <c r="Z24" s="1298">
        <f>ROUND(SUM(Z15:Z23),0)</f>
        <v>419190412</v>
      </c>
      <c r="AB24" s="1053"/>
    </row>
    <row r="25" spans="1:28" ht="15" customHeight="1">
      <c r="A25" s="1284"/>
      <c r="B25" s="1288"/>
      <c r="C25" s="1289"/>
      <c r="D25" s="1288"/>
      <c r="E25" s="1288"/>
      <c r="F25" s="1288"/>
      <c r="G25" s="1288"/>
      <c r="H25" s="1288"/>
      <c r="I25" s="1288"/>
      <c r="J25" s="1288"/>
      <c r="K25" s="1288"/>
      <c r="L25" s="1288"/>
      <c r="M25" s="1285"/>
      <c r="N25" s="1288"/>
      <c r="O25" s="1288"/>
      <c r="P25" s="1288"/>
      <c r="Q25" s="1288"/>
      <c r="R25" s="1288"/>
      <c r="S25" s="1288"/>
      <c r="T25" s="1288"/>
      <c r="U25" s="1288"/>
      <c r="V25" s="1288"/>
      <c r="W25" s="1288"/>
      <c r="X25" s="1288"/>
      <c r="Y25" s="1288"/>
      <c r="Z25" s="1052"/>
    </row>
    <row r="26" spans="1:28" ht="15" customHeight="1">
      <c r="A26" s="1287" t="s">
        <v>29</v>
      </c>
      <c r="B26" s="1288"/>
      <c r="C26" s="1289"/>
      <c r="D26" s="1288"/>
      <c r="E26" s="1288"/>
      <c r="F26" s="1288"/>
      <c r="G26" s="1288"/>
      <c r="H26" s="1288"/>
      <c r="I26" s="1288"/>
      <c r="J26" s="1288"/>
      <c r="K26" s="1288"/>
      <c r="L26" s="1288"/>
      <c r="M26" s="1285"/>
      <c r="N26" s="1288"/>
      <c r="O26" s="1288"/>
      <c r="P26" s="1288"/>
      <c r="Q26" s="1288"/>
      <c r="R26" s="1288"/>
      <c r="S26" s="1288"/>
      <c r="T26" s="1288"/>
      <c r="U26" s="1288"/>
      <c r="V26" s="1288"/>
      <c r="W26" s="1288"/>
      <c r="X26" s="1288"/>
      <c r="Y26" s="1288"/>
      <c r="Z26" s="1052"/>
    </row>
    <row r="27" spans="1:28" ht="15" customHeight="1">
      <c r="A27" s="2748" t="s">
        <v>604</v>
      </c>
      <c r="B27" s="1304">
        <v>228480717</v>
      </c>
      <c r="C27" s="1246"/>
      <c r="D27" s="1304"/>
      <c r="E27" s="1304"/>
      <c r="F27" s="1304"/>
      <c r="G27" s="1304"/>
      <c r="H27" s="1304"/>
      <c r="I27" s="1304"/>
      <c r="J27" s="1304"/>
      <c r="K27" s="1304"/>
      <c r="L27" s="1304"/>
      <c r="M27" s="1305"/>
      <c r="N27" s="1304"/>
      <c r="O27" s="1304"/>
      <c r="P27" s="1304"/>
      <c r="Q27" s="1304"/>
      <c r="R27" s="1304"/>
      <c r="S27" s="1304"/>
      <c r="T27" s="1304"/>
      <c r="U27" s="1304"/>
      <c r="V27" s="1304"/>
      <c r="W27" s="1304"/>
      <c r="X27" s="1304"/>
      <c r="Y27" s="1304"/>
      <c r="Z27" s="1051">
        <f t="shared" ref="Z27:Z31" si="1">ROUND(SUM(B27:X27),0)</f>
        <v>228480717</v>
      </c>
    </row>
    <row r="28" spans="1:28" ht="15" customHeight="1">
      <c r="A28" s="2748" t="s">
        <v>605</v>
      </c>
      <c r="B28" s="1304">
        <v>179</v>
      </c>
      <c r="C28" s="1246"/>
      <c r="D28" s="1304"/>
      <c r="E28" s="1304"/>
      <c r="F28" s="1304"/>
      <c r="G28" s="1304"/>
      <c r="H28" s="1304"/>
      <c r="I28" s="1304"/>
      <c r="J28" s="1304"/>
      <c r="K28" s="1304"/>
      <c r="L28" s="1304"/>
      <c r="M28" s="1305"/>
      <c r="N28" s="1247"/>
      <c r="O28" s="1304"/>
      <c r="P28" s="1245"/>
      <c r="Q28" s="1304"/>
      <c r="R28" s="1304"/>
      <c r="S28" s="1304"/>
      <c r="T28" s="1247"/>
      <c r="U28" s="1304"/>
      <c r="V28" s="1304"/>
      <c r="W28" s="1304"/>
      <c r="X28" s="1307"/>
      <c r="Y28" s="1304"/>
      <c r="Z28" s="1051">
        <f t="shared" si="1"/>
        <v>179</v>
      </c>
      <c r="AB28" s="1054"/>
    </row>
    <row r="29" spans="1:28" ht="15" customHeight="1">
      <c r="A29" s="2748" t="s">
        <v>606</v>
      </c>
      <c r="B29" s="1304">
        <v>789665</v>
      </c>
      <c r="C29" s="1246"/>
      <c r="D29" s="1304"/>
      <c r="E29" s="1304"/>
      <c r="F29" s="1304"/>
      <c r="G29" s="1304"/>
      <c r="H29" s="1304"/>
      <c r="I29" s="1304"/>
      <c r="J29" s="1304"/>
      <c r="K29" s="1304"/>
      <c r="L29" s="1304"/>
      <c r="M29" s="1305"/>
      <c r="N29" s="1247"/>
      <c r="O29" s="1304"/>
      <c r="P29" s="1245"/>
      <c r="Q29" s="1304"/>
      <c r="R29" s="1304"/>
      <c r="S29" s="1304"/>
      <c r="T29" s="1304"/>
      <c r="U29" s="1304"/>
      <c r="V29" s="1304"/>
      <c r="W29" s="1304"/>
      <c r="X29" s="1304"/>
      <c r="Y29" s="1304"/>
      <c r="Z29" s="1051">
        <f t="shared" si="1"/>
        <v>789665</v>
      </c>
    </row>
    <row r="30" spans="1:28" ht="15" customHeight="1">
      <c r="A30" s="2748" t="s">
        <v>607</v>
      </c>
      <c r="B30" s="1304">
        <v>1766643</v>
      </c>
      <c r="C30" s="1246"/>
      <c r="D30" s="1304"/>
      <c r="E30" s="1304"/>
      <c r="F30" s="1307"/>
      <c r="G30" s="1304"/>
      <c r="H30" s="1304"/>
      <c r="I30" s="1304"/>
      <c r="J30" s="1304"/>
      <c r="K30" s="1304"/>
      <c r="L30" s="1304"/>
      <c r="M30" s="1305"/>
      <c r="N30" s="1247"/>
      <c r="O30" s="1304"/>
      <c r="P30" s="1245"/>
      <c r="Q30" s="1304"/>
      <c r="R30" s="1304"/>
      <c r="S30" s="1304"/>
      <c r="T30" s="1304"/>
      <c r="U30" s="1304"/>
      <c r="V30" s="1304"/>
      <c r="W30" s="1304"/>
      <c r="X30" s="1304"/>
      <c r="Y30" s="1304"/>
      <c r="Z30" s="1051">
        <f t="shared" si="1"/>
        <v>1766643</v>
      </c>
    </row>
    <row r="31" spans="1:28" ht="15" customHeight="1">
      <c r="A31" s="2748" t="s">
        <v>608</v>
      </c>
      <c r="B31" s="1248">
        <v>0</v>
      </c>
      <c r="C31" s="1246"/>
      <c r="D31" s="1248"/>
      <c r="E31" s="1304"/>
      <c r="F31" s="1306"/>
      <c r="G31" s="1304"/>
      <c r="H31" s="1248"/>
      <c r="I31" s="1304"/>
      <c r="J31" s="1304"/>
      <c r="K31" s="1304"/>
      <c r="L31" s="1304"/>
      <c r="M31" s="1305"/>
      <c r="N31" s="1248"/>
      <c r="O31" s="1304"/>
      <c r="P31" s="1304"/>
      <c r="Q31" s="1304"/>
      <c r="R31" s="1307"/>
      <c r="S31" s="1304"/>
      <c r="T31" s="1306"/>
      <c r="U31" s="1304"/>
      <c r="V31" s="1306"/>
      <c r="W31" s="1304"/>
      <c r="X31" s="1307"/>
      <c r="Y31" s="1304"/>
      <c r="Z31" s="1051">
        <f t="shared" si="1"/>
        <v>0</v>
      </c>
    </row>
    <row r="32" spans="1:28" ht="22.5" customHeight="1">
      <c r="A32" s="1303" t="s">
        <v>193</v>
      </c>
      <c r="B32" s="1301">
        <f>ROUND(SUM(B27:B31),0)</f>
        <v>231037204</v>
      </c>
      <c r="C32" s="1246"/>
      <c r="D32" s="1301">
        <f>ROUND(SUM(D27:D31),0)</f>
        <v>0</v>
      </c>
      <c r="E32" s="1304"/>
      <c r="F32" s="1301">
        <f>ROUND(SUM(F27:F31),0)</f>
        <v>0</v>
      </c>
      <c r="G32" s="1304"/>
      <c r="H32" s="1301">
        <f>ROUND(SUM(H27:H31),0)</f>
        <v>0</v>
      </c>
      <c r="I32" s="1304"/>
      <c r="J32" s="1301">
        <f>ROUND(SUM(J27:J31),0)</f>
        <v>0</v>
      </c>
      <c r="K32" s="1304"/>
      <c r="L32" s="1301">
        <f>ROUND(SUM(L27:L31),0)</f>
        <v>0</v>
      </c>
      <c r="M32" s="1305"/>
      <c r="N32" s="1301">
        <f>ROUND(SUM(N27:N31),0)</f>
        <v>0</v>
      </c>
      <c r="O32" s="1304"/>
      <c r="P32" s="1301">
        <f>ROUND(SUM(P27:P31),0)</f>
        <v>0</v>
      </c>
      <c r="Q32" s="1304"/>
      <c r="R32" s="1301">
        <f>ROUND(SUM(R27:R31),0)</f>
        <v>0</v>
      </c>
      <c r="S32" s="1304"/>
      <c r="T32" s="1301">
        <f>ROUND(SUM(T27:T31),0)</f>
        <v>0</v>
      </c>
      <c r="U32" s="1304"/>
      <c r="V32" s="1301">
        <f>ROUND(SUM(V27:V31),0)</f>
        <v>0</v>
      </c>
      <c r="W32" s="1304"/>
      <c r="X32" s="1301">
        <f>ROUND(SUM(X27:X31),0)</f>
        <v>0</v>
      </c>
      <c r="Y32" s="1304"/>
      <c r="Z32" s="1301">
        <f>ROUND(SUM(Z27:Z31),0)</f>
        <v>231037204</v>
      </c>
    </row>
    <row r="33" spans="1:28" ht="15" customHeight="1">
      <c r="A33" s="1303"/>
      <c r="B33" s="1304"/>
      <c r="C33" s="1246"/>
      <c r="D33" s="1304"/>
      <c r="E33" s="1304"/>
      <c r="F33" s="1248"/>
      <c r="G33" s="1304"/>
      <c r="H33" s="1248"/>
      <c r="I33" s="1304"/>
      <c r="J33" s="1304"/>
      <c r="K33" s="1304"/>
      <c r="L33" s="1307"/>
      <c r="M33" s="1305"/>
      <c r="N33" s="1307"/>
      <c r="O33" s="1304"/>
      <c r="P33" s="1245"/>
      <c r="Q33" s="1304"/>
      <c r="R33" s="1248"/>
      <c r="S33" s="1304"/>
      <c r="T33" s="1248"/>
      <c r="U33" s="1304"/>
      <c r="V33" s="1246"/>
      <c r="W33" s="1304"/>
      <c r="X33" s="1248"/>
      <c r="Y33" s="1304"/>
      <c r="Z33" s="1051"/>
    </row>
    <row r="34" spans="1:28" ht="15" customHeight="1">
      <c r="A34" s="1309" t="s">
        <v>609</v>
      </c>
      <c r="B34" s="1248"/>
      <c r="C34" s="1310"/>
      <c r="D34" s="1248"/>
      <c r="E34" s="1304"/>
      <c r="F34" s="1307"/>
      <c r="G34" s="1304"/>
      <c r="H34" s="1248"/>
      <c r="I34" s="1304"/>
      <c r="J34" s="1248"/>
      <c r="K34" s="1304"/>
      <c r="L34" s="1248"/>
      <c r="M34" s="1305"/>
      <c r="N34" s="1248"/>
      <c r="O34" s="1304"/>
      <c r="P34" s="1245"/>
      <c r="Q34" s="1304"/>
      <c r="R34" s="1248"/>
      <c r="S34" s="1304"/>
      <c r="T34" s="1248"/>
      <c r="U34" s="1304"/>
      <c r="V34" s="1307"/>
      <c r="W34" s="1304"/>
      <c r="X34" s="1307"/>
      <c r="Y34" s="1304"/>
      <c r="Z34" s="1051"/>
    </row>
    <row r="35" spans="1:28" ht="15" customHeight="1">
      <c r="A35" s="2748" t="s">
        <v>610</v>
      </c>
      <c r="B35" s="1248">
        <v>0</v>
      </c>
      <c r="C35" s="1310"/>
      <c r="D35" s="1306"/>
      <c r="E35" s="1304"/>
      <c r="F35" s="1248"/>
      <c r="G35" s="1304"/>
      <c r="H35" s="1248"/>
      <c r="I35" s="1304"/>
      <c r="J35" s="1248"/>
      <c r="K35" s="1304"/>
      <c r="L35" s="1248"/>
      <c r="M35" s="1305"/>
      <c r="N35" s="1307"/>
      <c r="O35" s="1304"/>
      <c r="P35" s="1248"/>
      <c r="Q35" s="1304"/>
      <c r="R35" s="1306"/>
      <c r="S35" s="1304"/>
      <c r="T35" s="1306"/>
      <c r="U35" s="1304"/>
      <c r="V35" s="1306"/>
      <c r="W35" s="1304"/>
      <c r="X35" s="1306"/>
      <c r="Y35" s="1304"/>
      <c r="Z35" s="1051">
        <f t="shared" ref="Z35:Z41" si="2">ROUND(SUM(B35:X35),0)</f>
        <v>0</v>
      </c>
    </row>
    <row r="36" spans="1:28" ht="15" customHeight="1">
      <c r="A36" s="2748" t="s">
        <v>611</v>
      </c>
      <c r="B36" s="1248">
        <v>0</v>
      </c>
      <c r="C36" s="1310"/>
      <c r="D36" s="1248"/>
      <c r="E36" s="1304"/>
      <c r="F36" s="1248"/>
      <c r="G36" s="1304"/>
      <c r="H36" s="1248"/>
      <c r="I36" s="1304"/>
      <c r="J36" s="1248"/>
      <c r="K36" s="1304"/>
      <c r="L36" s="1248"/>
      <c r="M36" s="1305"/>
      <c r="N36" s="1248"/>
      <c r="O36" s="1304"/>
      <c r="P36" s="1248"/>
      <c r="Q36" s="1304"/>
      <c r="R36" s="1248"/>
      <c r="S36" s="1304"/>
      <c r="T36" s="1291"/>
      <c r="U36" s="1304"/>
      <c r="V36" s="1291"/>
      <c r="W36" s="1304"/>
      <c r="X36" s="1248"/>
      <c r="Y36" s="1304"/>
      <c r="Z36" s="1051">
        <f t="shared" si="2"/>
        <v>0</v>
      </c>
    </row>
    <row r="37" spans="1:28" ht="15" customHeight="1">
      <c r="A37" s="2748" t="s">
        <v>175</v>
      </c>
      <c r="B37" s="1248">
        <v>0</v>
      </c>
      <c r="C37" s="1310"/>
      <c r="D37" s="1248"/>
      <c r="E37" s="1304"/>
      <c r="F37" s="1248"/>
      <c r="G37" s="1304"/>
      <c r="H37" s="1248"/>
      <c r="I37" s="1304"/>
      <c r="J37" s="1306"/>
      <c r="K37" s="1304"/>
      <c r="L37" s="1307"/>
      <c r="M37" s="1305"/>
      <c r="N37" s="1248"/>
      <c r="O37" s="1304"/>
      <c r="P37" s="1248"/>
      <c r="Q37" s="1304"/>
      <c r="R37" s="1248"/>
      <c r="S37" s="1304"/>
      <c r="T37" s="1291"/>
      <c r="U37" s="1304"/>
      <c r="V37" s="1306"/>
      <c r="W37" s="1304"/>
      <c r="X37" s="1306"/>
      <c r="Y37" s="1304"/>
      <c r="Z37" s="1051">
        <f t="shared" si="2"/>
        <v>0</v>
      </c>
    </row>
    <row r="38" spans="1:28" ht="13.5" customHeight="1">
      <c r="A38" s="2748" t="s">
        <v>612</v>
      </c>
      <c r="B38" s="1311"/>
      <c r="C38" s="1311"/>
      <c r="D38" s="1311"/>
      <c r="E38" s="1311"/>
      <c r="F38" s="1311"/>
      <c r="G38" s="1311"/>
      <c r="H38" s="1311"/>
      <c r="I38" s="1311"/>
      <c r="J38" s="1311"/>
      <c r="K38" s="1311"/>
      <c r="L38" s="1311"/>
      <c r="M38" s="1305"/>
      <c r="N38" s="1311"/>
      <c r="O38" s="1311"/>
      <c r="P38" s="1311"/>
      <c r="Q38" s="1311"/>
      <c r="R38" s="1311"/>
      <c r="S38" s="1311"/>
      <c r="T38" s="1311"/>
      <c r="U38" s="1311"/>
      <c r="V38" s="1311"/>
      <c r="W38" s="1311"/>
      <c r="X38" s="1311"/>
      <c r="Y38" s="1311"/>
      <c r="Z38" s="1051"/>
    </row>
    <row r="39" spans="1:28" ht="13.5" customHeight="1">
      <c r="A39" s="1308" t="s">
        <v>613</v>
      </c>
      <c r="B39" s="1248">
        <v>0</v>
      </c>
      <c r="C39" s="1310"/>
      <c r="D39" s="1248"/>
      <c r="E39" s="1304"/>
      <c r="F39" s="1248"/>
      <c r="G39" s="1304"/>
      <c r="H39" s="1248"/>
      <c r="I39" s="1304"/>
      <c r="J39" s="1248"/>
      <c r="K39" s="1304"/>
      <c r="L39" s="1248"/>
      <c r="M39" s="1305"/>
      <c r="N39" s="1248"/>
      <c r="O39" s="1304"/>
      <c r="P39" s="1248"/>
      <c r="Q39" s="1304"/>
      <c r="R39" s="1248"/>
      <c r="S39" s="1304"/>
      <c r="T39" s="1291"/>
      <c r="U39" s="1304"/>
      <c r="V39" s="1291"/>
      <c r="W39" s="1304"/>
      <c r="X39" s="1306"/>
      <c r="Y39" s="1304"/>
      <c r="Z39" s="1051">
        <f t="shared" si="2"/>
        <v>0</v>
      </c>
    </row>
    <row r="40" spans="1:28" ht="13.5" customHeight="1">
      <c r="A40" s="1308" t="s">
        <v>614</v>
      </c>
      <c r="B40" s="1248">
        <v>0</v>
      </c>
      <c r="C40" s="1310"/>
      <c r="D40" s="1248"/>
      <c r="E40" s="1304"/>
      <c r="F40" s="1248"/>
      <c r="G40" s="1304"/>
      <c r="H40" s="1304"/>
      <c r="I40" s="1304"/>
      <c r="J40" s="1248"/>
      <c r="K40" s="1304"/>
      <c r="L40" s="1248"/>
      <c r="M40" s="1305"/>
      <c r="N40" s="1307"/>
      <c r="O40" s="1304"/>
      <c r="P40" s="1248"/>
      <c r="Q40" s="1304"/>
      <c r="R40" s="1248"/>
      <c r="S40" s="1304"/>
      <c r="T40" s="1291"/>
      <c r="U40" s="1304"/>
      <c r="V40" s="1291"/>
      <c r="W40" s="1304"/>
      <c r="X40" s="1306"/>
      <c r="Y40" s="1304"/>
      <c r="Z40" s="1051">
        <f t="shared" si="2"/>
        <v>0</v>
      </c>
    </row>
    <row r="41" spans="1:28" ht="15" customHeight="1">
      <c r="A41" s="1308" t="s">
        <v>615</v>
      </c>
      <c r="B41" s="1306">
        <v>703116</v>
      </c>
      <c r="C41" s="1310"/>
      <c r="D41" s="1306"/>
      <c r="E41" s="1304"/>
      <c r="F41" s="1306"/>
      <c r="G41" s="1304"/>
      <c r="H41" s="1306"/>
      <c r="I41" s="1304"/>
      <c r="J41" s="1306"/>
      <c r="K41" s="1304"/>
      <c r="L41" s="1306"/>
      <c r="M41" s="1305"/>
      <c r="N41" s="1307"/>
      <c r="O41" s="1304"/>
      <c r="P41" s="1307"/>
      <c r="Q41" s="1304"/>
      <c r="R41" s="1307"/>
      <c r="S41" s="1304"/>
      <c r="T41" s="1307"/>
      <c r="U41" s="1304"/>
      <c r="V41" s="1306"/>
      <c r="W41" s="1304"/>
      <c r="X41" s="1306"/>
      <c r="Y41" s="1304"/>
      <c r="Z41" s="1051">
        <f t="shared" si="2"/>
        <v>703116</v>
      </c>
    </row>
    <row r="42" spans="1:28" ht="22.5" customHeight="1">
      <c r="A42" s="1287" t="s">
        <v>616</v>
      </c>
      <c r="B42" s="1312">
        <f>ROUND(SUM(B35:B41),0)</f>
        <v>703116</v>
      </c>
      <c r="C42" s="1292"/>
      <c r="D42" s="1312">
        <f>ROUND(SUM(D35:D41),0)</f>
        <v>0</v>
      </c>
      <c r="E42" s="1288"/>
      <c r="F42" s="1312">
        <f>ROUND(SUM(F35:F41),0)</f>
        <v>0</v>
      </c>
      <c r="G42" s="1288"/>
      <c r="H42" s="1312">
        <f>ROUND(SUM(H35:H41),0)</f>
        <v>0</v>
      </c>
      <c r="I42" s="1288"/>
      <c r="J42" s="1312">
        <f>ROUND(SUM(J35:J41),0)</f>
        <v>0</v>
      </c>
      <c r="K42" s="1288"/>
      <c r="L42" s="1312">
        <f>ROUND(SUM(L35:L41),0)</f>
        <v>0</v>
      </c>
      <c r="M42" s="1285"/>
      <c r="N42" s="1312">
        <f>ROUND(SUM(N35:N41),0)</f>
        <v>0</v>
      </c>
      <c r="O42" s="1288"/>
      <c r="P42" s="1312">
        <f>ROUND(SUM(P35:P41),0)</f>
        <v>0</v>
      </c>
      <c r="Q42" s="1288"/>
      <c r="R42" s="1312">
        <f>ROUND(SUM(R35:R41),0)</f>
        <v>0</v>
      </c>
      <c r="S42" s="1288"/>
      <c r="T42" s="1312">
        <f>ROUND(SUM(T35:T41),0)</f>
        <v>0</v>
      </c>
      <c r="U42" s="1288"/>
      <c r="V42" s="1312">
        <f>ROUND(SUM(V35:V41),0)</f>
        <v>0</v>
      </c>
      <c r="W42" s="1288"/>
      <c r="X42" s="1312">
        <f>ROUND(SUM(X35:X41),0)</f>
        <v>0</v>
      </c>
      <c r="Y42" s="1288"/>
      <c r="Z42" s="1312">
        <f>ROUND(SUM(Z35:Z41),0)</f>
        <v>703116</v>
      </c>
    </row>
    <row r="43" spans="1:28" ht="15" customHeight="1">
      <c r="B43" s="1313"/>
      <c r="C43" s="1292"/>
      <c r="D43" s="1313"/>
      <c r="E43" s="1288"/>
      <c r="F43" s="1314"/>
      <c r="G43" s="1288"/>
      <c r="H43" s="1313"/>
      <c r="I43" s="1288"/>
      <c r="J43" s="1313"/>
      <c r="K43" s="1288"/>
      <c r="L43" s="1313"/>
      <c r="M43" s="1285"/>
      <c r="N43" s="1313"/>
      <c r="O43" s="1288"/>
      <c r="P43" s="1315"/>
      <c r="Q43" s="1288"/>
      <c r="R43" s="1313"/>
      <c r="S43" s="1288"/>
      <c r="T43" s="1313"/>
      <c r="U43" s="1288"/>
      <c r="V43" s="1314"/>
      <c r="W43" s="1288"/>
      <c r="X43" s="1316"/>
      <c r="Y43" s="1288"/>
      <c r="Z43" s="1055"/>
    </row>
    <row r="44" spans="1:28" s="1283" customFormat="1" ht="20.25" customHeight="1">
      <c r="A44" s="1287" t="s">
        <v>617</v>
      </c>
      <c r="B44" s="1317">
        <f>ROUND(B32+B42,0)</f>
        <v>231740320</v>
      </c>
      <c r="C44" s="1299"/>
      <c r="D44" s="1317">
        <f>ROUND(D32+D42,0)</f>
        <v>0</v>
      </c>
      <c r="E44" s="1300"/>
      <c r="F44" s="1317">
        <f>ROUND(F32+F42,0)</f>
        <v>0</v>
      </c>
      <c r="G44" s="1300"/>
      <c r="H44" s="1317">
        <f>ROUND(H32+H42,0)</f>
        <v>0</v>
      </c>
      <c r="I44" s="1300"/>
      <c r="J44" s="1317">
        <f>ROUND(J32+J42,0)</f>
        <v>0</v>
      </c>
      <c r="K44" s="1299"/>
      <c r="L44" s="1317">
        <f>ROUND(L32+L42,0)</f>
        <v>0</v>
      </c>
      <c r="M44" s="1282"/>
      <c r="N44" s="1317">
        <f>ROUND(N32+N42,0)</f>
        <v>0</v>
      </c>
      <c r="O44" s="1300"/>
      <c r="P44" s="1317">
        <f>ROUND(P32+P42,0)</f>
        <v>0</v>
      </c>
      <c r="Q44" s="1300"/>
      <c r="R44" s="1317">
        <f>ROUND(R32+R42,0)</f>
        <v>0</v>
      </c>
      <c r="S44" s="1300"/>
      <c r="T44" s="1317">
        <f>ROUND(T32+T42,0)</f>
        <v>0</v>
      </c>
      <c r="U44" s="1300"/>
      <c r="V44" s="1317">
        <f>ROUND(V32+V42,0)</f>
        <v>0</v>
      </c>
      <c r="W44" s="1300"/>
      <c r="X44" s="1317">
        <f>ROUND(X32+X42,0)</f>
        <v>0</v>
      </c>
      <c r="Y44" s="1300"/>
      <c r="Z44" s="1317">
        <f>ROUND(Z32+Z42,0)</f>
        <v>231740320</v>
      </c>
      <c r="AB44" s="1053"/>
    </row>
    <row r="45" spans="1:28" ht="15" customHeight="1">
      <c r="A45" s="1284"/>
      <c r="B45" s="1286"/>
      <c r="C45" s="1286"/>
      <c r="D45" s="1286"/>
      <c r="E45" s="1285"/>
      <c r="F45" s="1286"/>
      <c r="G45" s="1285"/>
      <c r="H45" s="1286"/>
      <c r="I45" s="1285"/>
      <c r="J45" s="1318"/>
      <c r="K45" s="1286"/>
      <c r="L45" s="1318"/>
      <c r="M45" s="1285"/>
      <c r="N45" s="1318"/>
      <c r="O45" s="1285"/>
      <c r="P45" s="1318"/>
      <c r="Q45" s="1285"/>
      <c r="R45" s="1318"/>
      <c r="S45" s="1285"/>
      <c r="T45" s="1318"/>
      <c r="U45" s="1285"/>
      <c r="V45" s="1318"/>
      <c r="W45" s="1285"/>
      <c r="X45" s="1318"/>
      <c r="Y45" s="1285"/>
      <c r="Z45" s="1056"/>
    </row>
    <row r="46" spans="1:28" s="1283" customFormat="1" ht="20.25" customHeight="1" thickBot="1">
      <c r="A46" s="1309" t="s">
        <v>618</v>
      </c>
      <c r="B46" s="1319">
        <f>ROUND(B12+B24-B44,0)</f>
        <v>196475771</v>
      </c>
      <c r="C46" s="1279"/>
      <c r="D46" s="1319">
        <f>ROUND(D12+D24-D44,0)</f>
        <v>0</v>
      </c>
      <c r="E46" s="1280"/>
      <c r="F46" s="1319">
        <f>ROUND(F12+F24-F44,0)</f>
        <v>0</v>
      </c>
      <c r="G46" s="1280"/>
      <c r="H46" s="1319">
        <f>ROUND(H12+H24-H44,0)</f>
        <v>0</v>
      </c>
      <c r="I46" s="1280"/>
      <c r="J46" s="1319">
        <f>ROUND(J12+J24-J44,0)</f>
        <v>0</v>
      </c>
      <c r="K46" s="1279"/>
      <c r="L46" s="1319">
        <f>ROUND(L12+L24-L44,0)</f>
        <v>0</v>
      </c>
      <c r="M46" s="1320"/>
      <c r="N46" s="1319">
        <f>ROUND(N12+N24-N44,0)</f>
        <v>0</v>
      </c>
      <c r="O46" s="1321"/>
      <c r="P46" s="1319">
        <f>ROUND(P12+P24-P44,0)</f>
        <v>0</v>
      </c>
      <c r="Q46" s="1321"/>
      <c r="R46" s="1319">
        <f>ROUND(R12+R24-R44,0)</f>
        <v>0</v>
      </c>
      <c r="S46" s="1321"/>
      <c r="T46" s="1319">
        <f>ROUND(T12+T24-T44,0)</f>
        <v>0</v>
      </c>
      <c r="U46" s="1321"/>
      <c r="V46" s="1319">
        <f>ROUND(V12+V24-V44,0)</f>
        <v>0</v>
      </c>
      <c r="W46" s="1321"/>
      <c r="X46" s="1319">
        <f>ROUND(X12+X24-X44,0)</f>
        <v>0</v>
      </c>
      <c r="Y46" s="1321"/>
      <c r="Z46" s="1319">
        <f>ROUND(Z12+Z24-Z44,0)</f>
        <v>196475771</v>
      </c>
    </row>
    <row r="47" spans="1:28" ht="15" customHeight="1" thickTop="1">
      <c r="A47" s="1284"/>
      <c r="B47" s="1275"/>
      <c r="C47" s="1275"/>
      <c r="D47" s="1275"/>
      <c r="E47" s="1322"/>
      <c r="F47" s="1275"/>
      <c r="G47" s="1322"/>
      <c r="H47" s="1275"/>
      <c r="I47" s="1322"/>
      <c r="J47" s="1275"/>
      <c r="K47" s="1275"/>
      <c r="L47" s="1275"/>
      <c r="M47" s="1322"/>
      <c r="N47" s="1275"/>
      <c r="O47" s="1322"/>
      <c r="P47" s="1275"/>
      <c r="Q47" s="1322"/>
      <c r="R47" s="1275"/>
      <c r="S47" s="1322"/>
      <c r="T47" s="1275"/>
      <c r="U47" s="1322"/>
      <c r="V47" s="1275"/>
      <c r="W47" s="1322"/>
      <c r="X47" s="1275"/>
      <c r="Y47" s="1322"/>
      <c r="Z47" s="1056"/>
    </row>
    <row r="48" spans="1:28" ht="20.100000000000001" customHeight="1">
      <c r="A48" s="1323"/>
      <c r="B48" s="1324"/>
      <c r="C48" s="1324"/>
      <c r="D48" s="1324"/>
      <c r="E48" s="1276"/>
      <c r="F48" s="1324"/>
      <c r="G48" s="1276"/>
      <c r="H48" s="1324"/>
      <c r="I48" s="1276"/>
      <c r="J48" s="1324"/>
      <c r="K48" s="1324"/>
      <c r="L48" s="1324"/>
      <c r="M48" s="1276"/>
      <c r="N48" s="1324"/>
      <c r="O48" s="1276"/>
      <c r="P48" s="1324"/>
      <c r="Q48" s="1276"/>
      <c r="R48" s="1324"/>
      <c r="S48" s="1276"/>
      <c r="T48" s="1324"/>
      <c r="U48" s="1276"/>
      <c r="V48" s="1324"/>
      <c r="W48" s="1276"/>
      <c r="X48" s="1324"/>
      <c r="Y48" s="1276"/>
      <c r="Z48" s="1050"/>
    </row>
    <row r="50" spans="1:26" ht="18" customHeight="1">
      <c r="A50" s="1325"/>
      <c r="B50" s="1254"/>
      <c r="C50" s="1254"/>
      <c r="D50" s="1254"/>
      <c r="E50" s="1252"/>
      <c r="F50" s="1254"/>
      <c r="G50" s="1252"/>
      <c r="H50" s="1254"/>
      <c r="I50" s="1252"/>
      <c r="J50" s="1254"/>
      <c r="K50" s="1254"/>
      <c r="L50" s="1254"/>
      <c r="M50" s="1276"/>
      <c r="N50" s="1254"/>
      <c r="O50" s="1252"/>
      <c r="P50" s="1254"/>
      <c r="Q50" s="1252"/>
      <c r="R50" s="1254"/>
      <c r="S50" s="1252"/>
      <c r="T50" s="1254"/>
      <c r="U50" s="1252"/>
      <c r="V50" s="1254"/>
      <c r="W50" s="1252"/>
      <c r="X50" s="1254"/>
      <c r="Y50" s="1252"/>
      <c r="Z50" s="1048"/>
    </row>
    <row r="51" spans="1:26" ht="20.100000000000001" customHeight="1">
      <c r="A51" s="1264"/>
      <c r="B51" s="1324"/>
      <c r="C51" s="1324"/>
      <c r="D51" s="1324"/>
      <c r="E51" s="1276"/>
      <c r="F51" s="1324"/>
      <c r="G51" s="1276"/>
      <c r="H51" s="1324"/>
      <c r="I51" s="1276"/>
      <c r="J51" s="1324"/>
      <c r="K51" s="1324"/>
      <c r="L51" s="1324"/>
      <c r="M51" s="1276"/>
      <c r="N51" s="1324"/>
      <c r="O51" s="1276"/>
      <c r="P51" s="1324"/>
      <c r="Q51" s="1276"/>
      <c r="R51" s="1324"/>
      <c r="S51" s="1276"/>
      <c r="T51" s="1324"/>
      <c r="U51" s="1276"/>
      <c r="V51" s="1324"/>
      <c r="W51" s="1276"/>
      <c r="X51" s="1324"/>
      <c r="Y51" s="1276"/>
      <c r="Z51" s="1050"/>
    </row>
    <row r="52" spans="1:26" ht="20.100000000000001" customHeight="1">
      <c r="A52" s="1264"/>
      <c r="B52" s="1324"/>
      <c r="C52" s="1324"/>
      <c r="D52" s="1324"/>
      <c r="E52" s="1276"/>
      <c r="F52" s="1324"/>
      <c r="G52" s="1276"/>
      <c r="H52" s="1324"/>
      <c r="I52" s="1276"/>
      <c r="J52" s="1324"/>
      <c r="K52" s="1324"/>
      <c r="L52" s="1324"/>
      <c r="M52" s="1276"/>
      <c r="N52" s="1324"/>
      <c r="O52" s="1276"/>
      <c r="P52" s="1324"/>
      <c r="Q52" s="1276"/>
      <c r="R52" s="1324"/>
      <c r="S52" s="1276"/>
      <c r="T52" s="1324"/>
      <c r="U52" s="1276"/>
      <c r="V52" s="1324"/>
      <c r="W52" s="1276"/>
      <c r="X52" s="1324"/>
      <c r="Y52" s="1276"/>
      <c r="Z52" s="1050"/>
    </row>
    <row r="53" spans="1:26" ht="20.100000000000001" customHeight="1">
      <c r="A53" s="1249"/>
      <c r="B53" s="1251"/>
      <c r="C53" s="1251"/>
      <c r="D53" s="1251"/>
      <c r="E53" s="1252"/>
      <c r="F53" s="1251"/>
      <c r="G53" s="1252"/>
      <c r="H53" s="1251"/>
      <c r="I53" s="1252"/>
      <c r="J53" s="1251"/>
      <c r="K53" s="1251"/>
      <c r="L53" s="1251"/>
      <c r="M53" s="1252"/>
      <c r="N53" s="1251"/>
      <c r="O53" s="1252"/>
      <c r="P53" s="1251"/>
      <c r="Q53" s="1252"/>
      <c r="R53" s="1251"/>
      <c r="S53" s="1252"/>
      <c r="T53" s="1251"/>
      <c r="U53" s="1252"/>
      <c r="V53" s="1251"/>
      <c r="W53" s="1252"/>
      <c r="X53" s="1251"/>
      <c r="Y53" s="1252"/>
      <c r="Z53" s="1057"/>
    </row>
    <row r="54" spans="1:26" ht="20.100000000000001" customHeight="1">
      <c r="A54" s="1249"/>
      <c r="B54" s="1251"/>
      <c r="C54" s="1251"/>
      <c r="D54" s="1251"/>
      <c r="E54" s="1252"/>
      <c r="F54" s="1251"/>
      <c r="G54" s="1252"/>
      <c r="H54" s="1251"/>
      <c r="I54" s="1252"/>
      <c r="J54" s="1251"/>
      <c r="K54" s="1251"/>
      <c r="L54" s="1251"/>
      <c r="M54" s="1252"/>
      <c r="N54" s="1251"/>
      <c r="O54" s="1252"/>
      <c r="P54" s="1251"/>
      <c r="Q54" s="1252"/>
      <c r="R54" s="1251"/>
      <c r="S54" s="1252"/>
      <c r="T54" s="1251"/>
      <c r="U54" s="1252"/>
      <c r="V54" s="1251"/>
      <c r="W54" s="1252"/>
      <c r="X54" s="1251"/>
      <c r="Y54" s="1252"/>
      <c r="Z54" s="1057"/>
    </row>
    <row r="55" spans="1:26" ht="20.100000000000001" customHeight="1">
      <c r="A55" s="1249"/>
      <c r="B55" s="1251"/>
      <c r="C55" s="1251"/>
      <c r="D55" s="1251"/>
      <c r="E55" s="1252"/>
      <c r="F55" s="1251"/>
      <c r="G55" s="1252"/>
      <c r="H55" s="1251"/>
      <c r="I55" s="1252"/>
      <c r="J55" s="1251"/>
      <c r="K55" s="1251"/>
      <c r="L55" s="1251"/>
      <c r="M55" s="1252"/>
      <c r="N55" s="1251"/>
      <c r="O55" s="1252"/>
      <c r="P55" s="1251"/>
      <c r="Q55" s="1252"/>
      <c r="R55" s="1251"/>
      <c r="S55" s="1252"/>
      <c r="T55" s="1251"/>
      <c r="U55" s="1252"/>
      <c r="V55" s="1251"/>
      <c r="W55" s="1252"/>
      <c r="X55" s="1251"/>
      <c r="Y55" s="1252"/>
      <c r="Z55" s="1057"/>
    </row>
    <row r="56" spans="1:26" ht="20.100000000000001" customHeight="1">
      <c r="A56" s="1249"/>
      <c r="B56" s="1251"/>
      <c r="C56" s="1251"/>
      <c r="D56" s="1251"/>
      <c r="E56" s="1252"/>
      <c r="F56" s="1251"/>
      <c r="G56" s="1252"/>
      <c r="H56" s="1251"/>
      <c r="I56" s="1252"/>
      <c r="J56" s="1251"/>
      <c r="K56" s="1251"/>
      <c r="L56" s="1251"/>
      <c r="M56" s="1252"/>
      <c r="N56" s="1251"/>
      <c r="O56" s="1252"/>
      <c r="P56" s="1251"/>
      <c r="Q56" s="1252"/>
      <c r="R56" s="1251"/>
      <c r="S56" s="1252"/>
      <c r="T56" s="1251"/>
      <c r="U56" s="1252"/>
      <c r="V56" s="1251"/>
      <c r="W56" s="1252"/>
      <c r="X56" s="1251"/>
      <c r="Y56" s="1252"/>
      <c r="Z56" s="1057"/>
    </row>
    <row r="57" spans="1:26" ht="20.100000000000001" customHeight="1">
      <c r="A57" s="1249"/>
      <c r="B57" s="1251"/>
      <c r="C57" s="1251"/>
      <c r="D57" s="1251"/>
      <c r="E57" s="1252"/>
      <c r="F57" s="1251"/>
      <c r="G57" s="1252"/>
      <c r="H57" s="1251"/>
      <c r="I57" s="1252"/>
      <c r="J57" s="1251"/>
      <c r="K57" s="1251"/>
      <c r="L57" s="1251"/>
      <c r="M57" s="1252"/>
      <c r="N57" s="1251"/>
      <c r="O57" s="1252"/>
      <c r="P57" s="1251"/>
      <c r="Q57" s="1252"/>
      <c r="R57" s="1251"/>
      <c r="S57" s="1252"/>
      <c r="T57" s="1251"/>
      <c r="U57" s="1252"/>
      <c r="V57" s="1251"/>
      <c r="W57" s="1252"/>
      <c r="X57" s="1251"/>
      <c r="Y57" s="1252"/>
      <c r="Z57" s="1057"/>
    </row>
    <row r="58" spans="1:26">
      <c r="A58" s="1249"/>
      <c r="B58" s="1251"/>
      <c r="C58" s="1251"/>
      <c r="D58" s="1251"/>
      <c r="E58" s="1252"/>
      <c r="F58" s="1251"/>
      <c r="G58" s="1252"/>
      <c r="H58" s="1251"/>
      <c r="I58" s="1252"/>
      <c r="J58" s="1251"/>
      <c r="K58" s="1251"/>
      <c r="L58" s="1251"/>
      <c r="M58" s="1252"/>
      <c r="N58" s="1251"/>
      <c r="O58" s="1252"/>
      <c r="P58" s="1251"/>
      <c r="Q58" s="1252"/>
      <c r="R58" s="1251"/>
      <c r="S58" s="1252"/>
      <c r="T58" s="1251"/>
      <c r="U58" s="1252"/>
      <c r="V58" s="1251"/>
      <c r="W58" s="1252"/>
      <c r="X58" s="1251"/>
      <c r="Y58" s="1252"/>
      <c r="Z58" s="1057"/>
    </row>
    <row r="59" spans="1:26">
      <c r="A59" s="1249"/>
      <c r="B59" s="1251"/>
      <c r="C59" s="1251"/>
      <c r="D59" s="1251"/>
      <c r="E59" s="1252"/>
      <c r="F59" s="1251"/>
      <c r="G59" s="1252"/>
      <c r="H59" s="1251"/>
      <c r="I59" s="1252"/>
      <c r="J59" s="1251"/>
      <c r="K59" s="1251"/>
      <c r="L59" s="1251"/>
      <c r="M59" s="1252"/>
      <c r="N59" s="1251"/>
      <c r="O59" s="1252"/>
      <c r="P59" s="1251"/>
      <c r="Q59" s="1252"/>
      <c r="R59" s="1251"/>
      <c r="S59" s="1252"/>
      <c r="T59" s="1251"/>
      <c r="U59" s="1252"/>
      <c r="V59" s="1251"/>
      <c r="W59" s="1252"/>
      <c r="X59" s="1251"/>
      <c r="Y59" s="1252"/>
      <c r="Z59" s="1057"/>
    </row>
    <row r="60" spans="1:26">
      <c r="A60" s="1249"/>
      <c r="B60" s="1251"/>
      <c r="C60" s="1251"/>
      <c r="D60" s="1251"/>
      <c r="E60" s="1252"/>
      <c r="F60" s="1251"/>
      <c r="G60" s="1252"/>
      <c r="H60" s="1251"/>
      <c r="I60" s="1252"/>
      <c r="J60" s="1251"/>
      <c r="K60" s="1251"/>
      <c r="L60" s="1251"/>
      <c r="M60" s="1252"/>
      <c r="N60" s="1251"/>
      <c r="O60" s="1252"/>
      <c r="P60" s="1251"/>
      <c r="Q60" s="1252"/>
      <c r="R60" s="1251"/>
      <c r="S60" s="1252"/>
      <c r="T60" s="1251"/>
      <c r="U60" s="1252"/>
      <c r="V60" s="1251"/>
      <c r="W60" s="1252"/>
      <c r="X60" s="1251"/>
      <c r="Y60" s="1252"/>
      <c r="Z60" s="1057"/>
    </row>
    <row r="61" spans="1:26">
      <c r="A61" s="1249"/>
      <c r="B61" s="1251"/>
      <c r="C61" s="1251"/>
      <c r="D61" s="1251"/>
      <c r="E61" s="1252"/>
      <c r="F61" s="1251"/>
      <c r="G61" s="1252"/>
      <c r="H61" s="1251"/>
      <c r="I61" s="1252"/>
      <c r="J61" s="1251"/>
      <c r="K61" s="1251"/>
      <c r="L61" s="1251"/>
      <c r="M61" s="1252"/>
      <c r="N61" s="1251"/>
      <c r="O61" s="1252"/>
      <c r="P61" s="1251"/>
      <c r="Q61" s="1252"/>
      <c r="R61" s="1251"/>
      <c r="S61" s="1252"/>
      <c r="T61" s="1251"/>
      <c r="U61" s="1252"/>
      <c r="V61" s="1251"/>
      <c r="W61" s="1252"/>
      <c r="X61" s="1251"/>
      <c r="Y61" s="1252"/>
      <c r="Z61" s="1057"/>
    </row>
    <row r="62" spans="1:26">
      <c r="A62" s="1249"/>
      <c r="B62" s="1251"/>
      <c r="C62" s="1251"/>
      <c r="D62" s="1251"/>
      <c r="E62" s="1252"/>
      <c r="F62" s="1251"/>
      <c r="G62" s="1252"/>
      <c r="H62" s="1251"/>
      <c r="I62" s="1252"/>
      <c r="J62" s="1251"/>
      <c r="K62" s="1251"/>
      <c r="L62" s="1251"/>
      <c r="M62" s="1252"/>
      <c r="N62" s="1251"/>
      <c r="O62" s="1252"/>
      <c r="P62" s="1251"/>
      <c r="Q62" s="1252"/>
      <c r="R62" s="1251"/>
      <c r="S62" s="1252"/>
      <c r="T62" s="1251"/>
      <c r="U62" s="1252"/>
      <c r="V62" s="1251"/>
      <c r="W62" s="1252"/>
      <c r="X62" s="1251"/>
      <c r="Y62" s="1252"/>
      <c r="Z62" s="1057"/>
    </row>
    <row r="63" spans="1:26">
      <c r="A63" s="1249"/>
      <c r="B63" s="1251"/>
      <c r="C63" s="1251"/>
      <c r="D63" s="1251"/>
      <c r="E63" s="1252"/>
      <c r="F63" s="1251"/>
      <c r="G63" s="1252"/>
      <c r="H63" s="1251"/>
      <c r="I63" s="1252"/>
      <c r="J63" s="1251"/>
      <c r="K63" s="1251"/>
      <c r="L63" s="1251"/>
      <c r="M63" s="1252"/>
      <c r="N63" s="1251"/>
      <c r="O63" s="1252"/>
      <c r="P63" s="1251"/>
      <c r="Q63" s="1252"/>
      <c r="R63" s="1251"/>
      <c r="S63" s="1252"/>
      <c r="T63" s="1251"/>
      <c r="U63" s="1252"/>
      <c r="V63" s="1251"/>
      <c r="W63" s="1252"/>
      <c r="X63" s="1251"/>
      <c r="Y63" s="1252"/>
      <c r="Z63" s="1057"/>
    </row>
    <row r="64" spans="1:26">
      <c r="A64" s="1249"/>
      <c r="B64" s="1251"/>
      <c r="C64" s="1251"/>
      <c r="D64" s="1251"/>
      <c r="E64" s="1252"/>
      <c r="F64" s="1251"/>
      <c r="G64" s="1252"/>
      <c r="H64" s="1251"/>
      <c r="I64" s="1252"/>
      <c r="J64" s="1251"/>
      <c r="K64" s="1251"/>
      <c r="L64" s="1251"/>
      <c r="M64" s="1252"/>
      <c r="N64" s="1251"/>
      <c r="O64" s="1252"/>
      <c r="P64" s="1251"/>
      <c r="Q64" s="1252"/>
      <c r="R64" s="1251"/>
      <c r="S64" s="1252"/>
      <c r="T64" s="1251"/>
      <c r="U64" s="1252"/>
      <c r="V64" s="1251"/>
      <c r="W64" s="1252"/>
      <c r="X64" s="1251"/>
      <c r="Y64" s="1252"/>
      <c r="Z64" s="1057"/>
    </row>
    <row r="65" spans="1:26">
      <c r="A65" s="1249"/>
      <c r="B65" s="1251"/>
      <c r="C65" s="1251"/>
      <c r="D65" s="1251"/>
      <c r="E65" s="1252"/>
      <c r="F65" s="1251"/>
      <c r="G65" s="1252"/>
      <c r="H65" s="1251"/>
      <c r="I65" s="1252"/>
      <c r="J65" s="1251"/>
      <c r="K65" s="1251"/>
      <c r="L65" s="1251"/>
      <c r="M65" s="1252"/>
      <c r="N65" s="1251"/>
      <c r="O65" s="1252"/>
      <c r="P65" s="1251"/>
      <c r="Q65" s="1252"/>
      <c r="R65" s="1251"/>
      <c r="S65" s="1252"/>
      <c r="T65" s="1251"/>
      <c r="U65" s="1252"/>
      <c r="V65" s="1251"/>
      <c r="W65" s="1252"/>
      <c r="X65" s="1251"/>
      <c r="Y65" s="1252"/>
      <c r="Z65" s="1057"/>
    </row>
    <row r="66" spans="1:26">
      <c r="A66" s="1249"/>
      <c r="B66" s="1251"/>
      <c r="C66" s="1251"/>
      <c r="D66" s="1251"/>
      <c r="E66" s="1252"/>
      <c r="F66" s="1251"/>
      <c r="G66" s="1252"/>
      <c r="H66" s="1251"/>
      <c r="I66" s="1252"/>
      <c r="J66" s="1251"/>
      <c r="K66" s="1251"/>
      <c r="L66" s="1251"/>
      <c r="M66" s="1252"/>
      <c r="N66" s="1251"/>
      <c r="O66" s="1252"/>
      <c r="P66" s="1251"/>
      <c r="Q66" s="1252"/>
      <c r="R66" s="1251"/>
      <c r="S66" s="1252"/>
      <c r="T66" s="1251"/>
      <c r="U66" s="1252"/>
      <c r="V66" s="1251"/>
      <c r="W66" s="1252"/>
      <c r="X66" s="1251"/>
      <c r="Y66" s="1252"/>
      <c r="Z66" s="1057"/>
    </row>
    <row r="67" spans="1:26">
      <c r="A67" s="1249"/>
      <c r="B67" s="1251"/>
      <c r="C67" s="1251"/>
      <c r="D67" s="1251"/>
      <c r="E67" s="1252"/>
      <c r="F67" s="1251"/>
      <c r="G67" s="1252"/>
      <c r="H67" s="1251"/>
      <c r="I67" s="1252"/>
      <c r="J67" s="1251"/>
      <c r="K67" s="1251"/>
      <c r="L67" s="1251"/>
      <c r="M67" s="1252"/>
      <c r="N67" s="1251"/>
      <c r="O67" s="1252"/>
      <c r="P67" s="1251"/>
      <c r="Q67" s="1252"/>
      <c r="R67" s="1251"/>
      <c r="S67" s="1252"/>
      <c r="T67" s="1251"/>
      <c r="U67" s="1252"/>
      <c r="V67" s="1251"/>
      <c r="W67" s="1252"/>
      <c r="X67" s="1251"/>
      <c r="Y67" s="1252"/>
      <c r="Z67" s="1057"/>
    </row>
    <row r="68" spans="1:26">
      <c r="A68" s="1249"/>
      <c r="B68" s="1251"/>
      <c r="C68" s="1251"/>
      <c r="D68" s="1251"/>
      <c r="E68" s="1252"/>
      <c r="F68" s="1251"/>
      <c r="G68" s="1252"/>
      <c r="H68" s="1251"/>
      <c r="I68" s="1252"/>
      <c r="J68" s="1251"/>
      <c r="K68" s="1251"/>
      <c r="L68" s="1251"/>
      <c r="M68" s="1252"/>
      <c r="N68" s="1251"/>
      <c r="O68" s="1252"/>
      <c r="P68" s="1251"/>
      <c r="Q68" s="1252"/>
      <c r="R68" s="1251"/>
      <c r="S68" s="1252"/>
      <c r="T68" s="1251"/>
      <c r="U68" s="1252"/>
      <c r="V68" s="1251"/>
      <c r="W68" s="1252"/>
      <c r="X68" s="1251"/>
      <c r="Y68" s="1252"/>
      <c r="Z68" s="1057"/>
    </row>
    <row r="69" spans="1:26">
      <c r="A69" s="1249"/>
      <c r="B69" s="1251"/>
      <c r="C69" s="1251"/>
      <c r="D69" s="1251"/>
      <c r="E69" s="1252"/>
      <c r="F69" s="1251"/>
      <c r="G69" s="1252"/>
      <c r="H69" s="1251"/>
      <c r="I69" s="1252"/>
      <c r="J69" s="1251"/>
      <c r="K69" s="1251"/>
      <c r="L69" s="1251"/>
      <c r="M69" s="1252"/>
      <c r="N69" s="1251"/>
      <c r="O69" s="1252"/>
      <c r="P69" s="1251"/>
      <c r="Q69" s="1252"/>
      <c r="R69" s="1251"/>
      <c r="S69" s="1252"/>
      <c r="T69" s="1251"/>
      <c r="U69" s="1252"/>
      <c r="V69" s="1251"/>
      <c r="W69" s="1252"/>
      <c r="X69" s="1251"/>
      <c r="Y69" s="1252"/>
      <c r="Z69" s="1057"/>
    </row>
    <row r="70" spans="1:26">
      <c r="A70" s="1249"/>
      <c r="B70" s="1251"/>
      <c r="C70" s="1251"/>
      <c r="D70" s="1251"/>
      <c r="E70" s="1252"/>
      <c r="F70" s="1251"/>
      <c r="G70" s="1252"/>
      <c r="H70" s="1251"/>
      <c r="I70" s="1252"/>
      <c r="J70" s="1251"/>
      <c r="K70" s="1251"/>
      <c r="L70" s="1251"/>
      <c r="M70" s="1252"/>
      <c r="N70" s="1251"/>
      <c r="O70" s="1252"/>
      <c r="P70" s="1251"/>
      <c r="Q70" s="1252"/>
      <c r="R70" s="1251"/>
      <c r="S70" s="1252"/>
      <c r="T70" s="1251"/>
      <c r="U70" s="1252"/>
      <c r="V70" s="1251"/>
      <c r="W70" s="1252"/>
      <c r="X70" s="1251"/>
      <c r="Y70" s="1252"/>
      <c r="Z70" s="1057"/>
    </row>
    <row r="71" spans="1:26">
      <c r="A71" s="1249"/>
      <c r="B71" s="1251"/>
      <c r="C71" s="1251"/>
      <c r="D71" s="1251"/>
      <c r="E71" s="1252"/>
      <c r="F71" s="1251"/>
      <c r="G71" s="1252"/>
      <c r="H71" s="1251"/>
      <c r="I71" s="1252"/>
      <c r="J71" s="1251"/>
      <c r="K71" s="1251"/>
      <c r="L71" s="1251"/>
      <c r="M71" s="1252"/>
      <c r="N71" s="1251"/>
      <c r="O71" s="1252"/>
      <c r="P71" s="1251"/>
      <c r="Q71" s="1252"/>
      <c r="R71" s="1251"/>
      <c r="S71" s="1252"/>
      <c r="T71" s="1251"/>
      <c r="U71" s="1252"/>
      <c r="V71" s="1251"/>
      <c r="W71" s="1252"/>
      <c r="X71" s="1251"/>
      <c r="Y71" s="1252"/>
      <c r="Z71" s="1057"/>
    </row>
    <row r="72" spans="1:26">
      <c r="A72" s="1249"/>
      <c r="B72" s="1251"/>
      <c r="C72" s="1251"/>
      <c r="D72" s="1251"/>
      <c r="E72" s="1252"/>
      <c r="F72" s="1251"/>
      <c r="G72" s="1252"/>
      <c r="H72" s="1251"/>
      <c r="I72" s="1252"/>
      <c r="J72" s="1251"/>
      <c r="K72" s="1251"/>
      <c r="L72" s="1251"/>
      <c r="M72" s="1252"/>
      <c r="N72" s="1251"/>
      <c r="O72" s="1252"/>
      <c r="P72" s="1251"/>
      <c r="Q72" s="1252"/>
      <c r="R72" s="1251"/>
      <c r="S72" s="1252"/>
      <c r="T72" s="1251"/>
      <c r="U72" s="1252"/>
      <c r="V72" s="1251"/>
      <c r="W72" s="1252"/>
      <c r="X72" s="1251"/>
      <c r="Y72" s="1252"/>
      <c r="Z72" s="1057"/>
    </row>
    <row r="73" spans="1:26">
      <c r="A73" s="1249"/>
      <c r="B73" s="1251"/>
      <c r="C73" s="1251"/>
      <c r="D73" s="1251"/>
      <c r="E73" s="1252"/>
      <c r="F73" s="1251"/>
      <c r="G73" s="1252"/>
      <c r="H73" s="1251"/>
      <c r="I73" s="1252"/>
      <c r="J73" s="1251"/>
      <c r="K73" s="1251"/>
      <c r="L73" s="1251"/>
      <c r="M73" s="1252"/>
      <c r="N73" s="1251"/>
      <c r="O73" s="1252"/>
      <c r="P73" s="1251"/>
      <c r="Q73" s="1252"/>
      <c r="R73" s="1251"/>
      <c r="S73" s="1252"/>
      <c r="T73" s="1251"/>
      <c r="U73" s="1252"/>
      <c r="V73" s="1251"/>
      <c r="W73" s="1252"/>
      <c r="X73" s="1251"/>
      <c r="Y73" s="1252"/>
      <c r="Z73" s="1057"/>
    </row>
    <row r="74" spans="1:26">
      <c r="A74" s="1249"/>
      <c r="B74" s="1251"/>
      <c r="C74" s="1251"/>
      <c r="D74" s="1251"/>
      <c r="E74" s="1252"/>
      <c r="F74" s="1251"/>
      <c r="G74" s="1252"/>
      <c r="H74" s="1251"/>
      <c r="I74" s="1252"/>
      <c r="J74" s="1251"/>
      <c r="K74" s="1251"/>
      <c r="L74" s="1251"/>
      <c r="M74" s="1252"/>
      <c r="N74" s="1251"/>
      <c r="O74" s="1252"/>
      <c r="P74" s="1251"/>
      <c r="Q74" s="1252"/>
      <c r="R74" s="1251"/>
      <c r="S74" s="1252"/>
      <c r="T74" s="1251"/>
      <c r="U74" s="1252"/>
      <c r="V74" s="1251"/>
      <c r="W74" s="1252"/>
      <c r="X74" s="1251"/>
      <c r="Y74" s="1252"/>
      <c r="Z74" s="1057"/>
    </row>
    <row r="75" spans="1:26">
      <c r="A75" s="1249"/>
      <c r="B75" s="1251"/>
      <c r="C75" s="1251"/>
      <c r="D75" s="1251"/>
      <c r="E75" s="1252"/>
      <c r="F75" s="1251"/>
      <c r="G75" s="1252"/>
      <c r="H75" s="1251"/>
      <c r="I75" s="1252"/>
      <c r="J75" s="1251"/>
      <c r="K75" s="1251"/>
      <c r="L75" s="1251"/>
      <c r="M75" s="1252"/>
      <c r="N75" s="1251"/>
      <c r="O75" s="1252"/>
      <c r="P75" s="1251"/>
      <c r="Q75" s="1252"/>
      <c r="R75" s="1251"/>
      <c r="S75" s="1252"/>
      <c r="T75" s="1251"/>
      <c r="U75" s="1252"/>
      <c r="V75" s="1251"/>
      <c r="W75" s="1252"/>
      <c r="X75" s="1251"/>
      <c r="Y75" s="1252"/>
      <c r="Z75" s="1057"/>
    </row>
    <row r="76" spans="1:26">
      <c r="A76" s="1249"/>
      <c r="B76" s="1251"/>
      <c r="C76" s="1251"/>
      <c r="D76" s="1251"/>
      <c r="E76" s="1252"/>
      <c r="F76" s="1251"/>
      <c r="G76" s="1252"/>
      <c r="H76" s="1251"/>
      <c r="I76" s="1252"/>
      <c r="J76" s="1251"/>
      <c r="K76" s="1251"/>
      <c r="L76" s="1251"/>
      <c r="M76" s="1252"/>
      <c r="N76" s="1251"/>
      <c r="O76" s="1252"/>
      <c r="P76" s="1251"/>
      <c r="Q76" s="1252"/>
      <c r="R76" s="1251"/>
      <c r="S76" s="1252"/>
      <c r="T76" s="1251"/>
      <c r="U76" s="1252"/>
      <c r="V76" s="1251"/>
      <c r="W76" s="1252"/>
      <c r="X76" s="1251"/>
      <c r="Y76" s="1252"/>
      <c r="Z76" s="1057"/>
    </row>
    <row r="77" spans="1:26">
      <c r="A77" s="1249"/>
      <c r="B77" s="1251"/>
      <c r="C77" s="1251"/>
      <c r="D77" s="1251"/>
      <c r="E77" s="1252"/>
      <c r="F77" s="1251"/>
      <c r="G77" s="1252"/>
      <c r="H77" s="1251"/>
      <c r="I77" s="1252"/>
      <c r="J77" s="1251"/>
      <c r="K77" s="1251"/>
      <c r="L77" s="1251"/>
      <c r="M77" s="1252"/>
      <c r="N77" s="1251"/>
      <c r="O77" s="1252"/>
      <c r="P77" s="1251"/>
      <c r="Q77" s="1252"/>
      <c r="R77" s="1251"/>
      <c r="S77" s="1252"/>
      <c r="T77" s="1251"/>
      <c r="U77" s="1252"/>
      <c r="V77" s="1251"/>
      <c r="W77" s="1252"/>
      <c r="X77" s="1251"/>
      <c r="Y77" s="1252"/>
      <c r="Z77" s="1057"/>
    </row>
    <row r="78" spans="1:26">
      <c r="A78" s="1249"/>
      <c r="B78" s="1251"/>
      <c r="C78" s="1251"/>
      <c r="D78" s="1251"/>
      <c r="E78" s="1252"/>
      <c r="F78" s="1251"/>
      <c r="G78" s="1252"/>
      <c r="H78" s="1251"/>
      <c r="I78" s="1252"/>
      <c r="J78" s="1251"/>
      <c r="K78" s="1251"/>
      <c r="L78" s="1251"/>
      <c r="M78" s="1252"/>
      <c r="N78" s="1251"/>
      <c r="O78" s="1252"/>
      <c r="P78" s="1251"/>
      <c r="Q78" s="1252"/>
      <c r="R78" s="1251"/>
      <c r="S78" s="1252"/>
      <c r="T78" s="1251"/>
      <c r="U78" s="1252"/>
      <c r="V78" s="1251"/>
      <c r="W78" s="1252"/>
      <c r="X78" s="1251"/>
      <c r="Y78" s="1252"/>
      <c r="Z78" s="1057"/>
    </row>
    <row r="79" spans="1:26">
      <c r="A79" s="1249"/>
      <c r="B79" s="1251"/>
      <c r="C79" s="1251"/>
      <c r="D79" s="1251"/>
      <c r="E79" s="1252"/>
      <c r="F79" s="1251"/>
      <c r="G79" s="1252"/>
      <c r="H79" s="1251"/>
      <c r="I79" s="1252"/>
      <c r="J79" s="1251"/>
      <c r="K79" s="1251"/>
      <c r="L79" s="1251"/>
      <c r="M79" s="1252"/>
      <c r="N79" s="1251"/>
      <c r="O79" s="1252"/>
      <c r="P79" s="1251"/>
      <c r="Q79" s="1252"/>
      <c r="R79" s="1251"/>
      <c r="S79" s="1252"/>
      <c r="T79" s="1251"/>
      <c r="U79" s="1252"/>
      <c r="V79" s="1251"/>
      <c r="W79" s="1252"/>
      <c r="X79" s="1251"/>
      <c r="Y79" s="1252"/>
      <c r="Z79" s="1057"/>
    </row>
    <row r="80" spans="1:26">
      <c r="A80" s="1249"/>
      <c r="B80" s="1251"/>
      <c r="C80" s="1251"/>
      <c r="D80" s="1251"/>
      <c r="E80" s="1252"/>
      <c r="F80" s="1251"/>
      <c r="G80" s="1252"/>
      <c r="H80" s="1251"/>
      <c r="I80" s="1252"/>
      <c r="J80" s="1251"/>
      <c r="K80" s="1251"/>
      <c r="L80" s="1251"/>
      <c r="M80" s="1252"/>
      <c r="N80" s="1251"/>
      <c r="O80" s="1252"/>
      <c r="P80" s="1251"/>
      <c r="Q80" s="1252"/>
      <c r="R80" s="1251"/>
      <c r="S80" s="1252"/>
      <c r="T80" s="1251"/>
      <c r="U80" s="1252"/>
      <c r="V80" s="1251"/>
      <c r="W80" s="1252"/>
      <c r="X80" s="1251"/>
      <c r="Y80" s="1252"/>
      <c r="Z80" s="1057"/>
    </row>
    <row r="81" spans="1:26">
      <c r="A81" s="1249"/>
      <c r="B81" s="1251"/>
      <c r="C81" s="1251"/>
      <c r="D81" s="1251"/>
      <c r="E81" s="1252"/>
      <c r="F81" s="1251"/>
      <c r="G81" s="1252"/>
      <c r="H81" s="1251"/>
      <c r="I81" s="1252"/>
      <c r="J81" s="1251"/>
      <c r="K81" s="1251"/>
      <c r="L81" s="1251"/>
      <c r="M81" s="1252"/>
      <c r="N81" s="1251"/>
      <c r="O81" s="1252"/>
      <c r="P81" s="1251"/>
      <c r="Q81" s="1252"/>
      <c r="R81" s="1251"/>
      <c r="S81" s="1252"/>
      <c r="T81" s="1251"/>
      <c r="U81" s="1252"/>
      <c r="V81" s="1251"/>
      <c r="W81" s="1252"/>
      <c r="X81" s="1251"/>
      <c r="Y81" s="1252"/>
      <c r="Z81" s="1057"/>
    </row>
    <row r="82" spans="1:26">
      <c r="A82" s="1249"/>
      <c r="B82" s="1251"/>
      <c r="C82" s="1251"/>
      <c r="D82" s="1251"/>
      <c r="E82" s="1252"/>
      <c r="F82" s="1251"/>
      <c r="G82" s="1252"/>
      <c r="H82" s="1251"/>
      <c r="I82" s="1252"/>
      <c r="J82" s="1251"/>
      <c r="K82" s="1251"/>
      <c r="L82" s="1251"/>
      <c r="M82" s="1252"/>
      <c r="N82" s="1251"/>
      <c r="O82" s="1252"/>
      <c r="P82" s="1251"/>
      <c r="Q82" s="1252"/>
      <c r="R82" s="1251"/>
      <c r="S82" s="1252"/>
      <c r="T82" s="1251"/>
      <c r="U82" s="1252"/>
      <c r="V82" s="1251"/>
      <c r="W82" s="1252"/>
      <c r="X82" s="1251"/>
      <c r="Y82" s="1252"/>
      <c r="Z82" s="1057"/>
    </row>
    <row r="83" spans="1:26">
      <c r="A83" s="1249"/>
      <c r="B83" s="1251"/>
      <c r="C83" s="1251"/>
      <c r="D83" s="1251"/>
      <c r="E83" s="1252"/>
      <c r="F83" s="1251"/>
      <c r="G83" s="1252"/>
      <c r="H83" s="1251"/>
      <c r="I83" s="1252"/>
      <c r="J83" s="1251"/>
      <c r="K83" s="1251"/>
      <c r="L83" s="1251"/>
      <c r="M83" s="1252"/>
      <c r="N83" s="1251"/>
      <c r="O83" s="1252"/>
      <c r="P83" s="1251"/>
      <c r="Q83" s="1252"/>
      <c r="R83" s="1251"/>
      <c r="S83" s="1252"/>
      <c r="T83" s="1251"/>
      <c r="U83" s="1252"/>
      <c r="V83" s="1251"/>
      <c r="W83" s="1252"/>
      <c r="X83" s="1251"/>
      <c r="Y83" s="1252"/>
      <c r="Z83" s="1057"/>
    </row>
    <row r="84" spans="1:26">
      <c r="A84" s="1249"/>
      <c r="B84" s="1251"/>
      <c r="C84" s="1251"/>
      <c r="D84" s="1251"/>
      <c r="E84" s="1252"/>
      <c r="F84" s="1251"/>
      <c r="G84" s="1252"/>
      <c r="H84" s="1251"/>
      <c r="I84" s="1252"/>
      <c r="J84" s="1251"/>
      <c r="K84" s="1251"/>
      <c r="L84" s="1251"/>
      <c r="M84" s="1252"/>
      <c r="N84" s="1251"/>
      <c r="O84" s="1252"/>
      <c r="P84" s="1251"/>
      <c r="Q84" s="1252"/>
      <c r="R84" s="1251"/>
      <c r="S84" s="1252"/>
      <c r="T84" s="1251"/>
      <c r="U84" s="1252"/>
      <c r="V84" s="1251"/>
      <c r="W84" s="1252"/>
      <c r="X84" s="1251"/>
      <c r="Y84" s="1252"/>
      <c r="Z84" s="1057"/>
    </row>
    <row r="85" spans="1:26">
      <c r="A85" s="1249"/>
      <c r="B85" s="1251"/>
      <c r="C85" s="1251"/>
      <c r="D85" s="1251"/>
      <c r="E85" s="1252"/>
      <c r="F85" s="1251"/>
      <c r="G85" s="1252"/>
      <c r="H85" s="1251"/>
      <c r="I85" s="1252"/>
      <c r="J85" s="1251"/>
      <c r="K85" s="1251"/>
      <c r="L85" s="1251"/>
      <c r="M85" s="1252"/>
      <c r="N85" s="1251"/>
      <c r="O85" s="1252"/>
      <c r="P85" s="1251"/>
      <c r="Q85" s="1252"/>
      <c r="R85" s="1251"/>
      <c r="S85" s="1252"/>
      <c r="T85" s="1251"/>
      <c r="U85" s="1252"/>
      <c r="V85" s="1251"/>
      <c r="W85" s="1252"/>
      <c r="X85" s="1251"/>
      <c r="Y85" s="1252"/>
      <c r="Z85" s="1057"/>
    </row>
    <row r="86" spans="1:26">
      <c r="A86" s="1249"/>
      <c r="B86" s="1251"/>
      <c r="C86" s="1251"/>
      <c r="D86" s="1251"/>
      <c r="E86" s="1252"/>
      <c r="F86" s="1251"/>
      <c r="G86" s="1252"/>
      <c r="H86" s="1251"/>
      <c r="I86" s="1252"/>
      <c r="J86" s="1251"/>
      <c r="K86" s="1251"/>
      <c r="L86" s="1251"/>
      <c r="M86" s="1252"/>
      <c r="N86" s="1251"/>
      <c r="O86" s="1252"/>
      <c r="P86" s="1251"/>
      <c r="Q86" s="1252"/>
      <c r="R86" s="1251"/>
      <c r="S86" s="1252"/>
      <c r="T86" s="1251"/>
      <c r="U86" s="1252"/>
      <c r="V86" s="1251"/>
      <c r="W86" s="1252"/>
      <c r="X86" s="1251"/>
      <c r="Y86" s="1252"/>
      <c r="Z86" s="1057"/>
    </row>
    <row r="87" spans="1:26">
      <c r="A87" s="1249"/>
      <c r="B87" s="1251"/>
      <c r="C87" s="1251"/>
      <c r="D87" s="1251"/>
      <c r="E87" s="1252"/>
      <c r="F87" s="1251"/>
      <c r="G87" s="1252"/>
      <c r="H87" s="1251"/>
      <c r="I87" s="1252"/>
      <c r="J87" s="1251"/>
      <c r="K87" s="1251"/>
      <c r="L87" s="1251"/>
      <c r="M87" s="1252"/>
      <c r="N87" s="1251"/>
      <c r="O87" s="1252"/>
      <c r="P87" s="1251"/>
      <c r="Q87" s="1252"/>
      <c r="R87" s="1251"/>
      <c r="S87" s="1252"/>
      <c r="T87" s="1251"/>
      <c r="U87" s="1252"/>
      <c r="V87" s="1251"/>
      <c r="W87" s="1252"/>
      <c r="X87" s="1251"/>
      <c r="Y87" s="1252"/>
      <c r="Z87" s="1057"/>
    </row>
    <row r="88" spans="1:26">
      <c r="A88" s="1249"/>
      <c r="B88" s="1251"/>
      <c r="C88" s="1251"/>
      <c r="D88" s="1251"/>
      <c r="E88" s="1252"/>
      <c r="F88" s="1251"/>
      <c r="G88" s="1252"/>
      <c r="H88" s="1251"/>
      <c r="I88" s="1252"/>
      <c r="J88" s="1251"/>
      <c r="K88" s="1251"/>
      <c r="L88" s="1251"/>
      <c r="M88" s="1252"/>
      <c r="N88" s="1251"/>
      <c r="O88" s="1252"/>
      <c r="P88" s="1251"/>
      <c r="Q88" s="1252"/>
      <c r="R88" s="1251"/>
      <c r="S88" s="1252"/>
      <c r="T88" s="1251"/>
      <c r="U88" s="1252"/>
      <c r="V88" s="1251"/>
      <c r="W88" s="1252"/>
      <c r="X88" s="1251"/>
      <c r="Y88" s="1252"/>
      <c r="Z88" s="1057"/>
    </row>
    <row r="89" spans="1:26">
      <c r="A89" s="1249"/>
      <c r="B89" s="1251"/>
      <c r="C89" s="1251"/>
      <c r="D89" s="1251"/>
      <c r="E89" s="1252"/>
      <c r="F89" s="1251"/>
      <c r="G89" s="1252"/>
      <c r="H89" s="1251"/>
      <c r="I89" s="1252"/>
      <c r="J89" s="1251"/>
      <c r="K89" s="1251"/>
      <c r="L89" s="1251"/>
      <c r="M89" s="1252"/>
      <c r="N89" s="1251"/>
      <c r="O89" s="1252"/>
      <c r="P89" s="1251"/>
      <c r="Q89" s="1252"/>
      <c r="R89" s="1251"/>
      <c r="S89" s="1252"/>
      <c r="T89" s="1251"/>
      <c r="U89" s="1252"/>
      <c r="V89" s="1251"/>
      <c r="W89" s="1252"/>
      <c r="X89" s="1251"/>
      <c r="Y89" s="1252"/>
      <c r="Z89" s="1057"/>
    </row>
    <row r="90" spans="1:26">
      <c r="A90" s="1249"/>
      <c r="B90" s="1251"/>
      <c r="C90" s="1251"/>
      <c r="D90" s="1251"/>
      <c r="E90" s="1252"/>
      <c r="F90" s="1251"/>
      <c r="G90" s="1252"/>
      <c r="H90" s="1251"/>
      <c r="I90" s="1252"/>
      <c r="J90" s="1251"/>
      <c r="K90" s="1251"/>
      <c r="L90" s="1251"/>
      <c r="M90" s="1252"/>
      <c r="N90" s="1251"/>
      <c r="O90" s="1252"/>
      <c r="P90" s="1251"/>
      <c r="Q90" s="1252"/>
      <c r="R90" s="1251"/>
      <c r="S90" s="1252"/>
      <c r="T90" s="1251"/>
      <c r="U90" s="1252"/>
      <c r="V90" s="1251"/>
      <c r="W90" s="1252"/>
      <c r="X90" s="1251"/>
      <c r="Y90" s="1252"/>
      <c r="Z90" s="1057"/>
    </row>
    <row r="91" spans="1:26">
      <c r="A91" s="1249"/>
      <c r="B91" s="1251"/>
      <c r="C91" s="1251"/>
      <c r="D91" s="1251"/>
      <c r="E91" s="1252"/>
      <c r="F91" s="1251"/>
      <c r="G91" s="1252"/>
      <c r="H91" s="1251"/>
      <c r="I91" s="1252"/>
      <c r="J91" s="1251"/>
      <c r="K91" s="1251"/>
      <c r="L91" s="1251"/>
      <c r="M91" s="1252"/>
      <c r="N91" s="1251"/>
      <c r="O91" s="1252"/>
      <c r="P91" s="1251"/>
      <c r="Q91" s="1252"/>
      <c r="R91" s="1251"/>
      <c r="S91" s="1252"/>
      <c r="T91" s="1251"/>
      <c r="U91" s="1252"/>
      <c r="V91" s="1251"/>
      <c r="W91" s="1252"/>
      <c r="X91" s="1251"/>
      <c r="Y91" s="1252"/>
      <c r="Z91" s="1057"/>
    </row>
    <row r="92" spans="1:26">
      <c r="A92" s="1249"/>
      <c r="B92" s="1251"/>
      <c r="C92" s="1251"/>
      <c r="D92" s="1251"/>
      <c r="E92" s="1252"/>
      <c r="F92" s="1251"/>
      <c r="G92" s="1252"/>
      <c r="H92" s="1251"/>
      <c r="I92" s="1252"/>
      <c r="J92" s="1251"/>
      <c r="K92" s="1251"/>
      <c r="L92" s="1251"/>
      <c r="M92" s="1252"/>
      <c r="N92" s="1251"/>
      <c r="O92" s="1252"/>
      <c r="P92" s="1251"/>
      <c r="Q92" s="1252"/>
      <c r="R92" s="1251"/>
      <c r="S92" s="1252"/>
      <c r="T92" s="1251"/>
      <c r="U92" s="1252"/>
      <c r="V92" s="1251"/>
      <c r="W92" s="1252"/>
      <c r="X92" s="1251"/>
      <c r="Y92" s="1252"/>
      <c r="Z92" s="1057"/>
    </row>
    <row r="93" spans="1:26">
      <c r="A93" s="1249"/>
      <c r="B93" s="1251"/>
      <c r="C93" s="1251"/>
      <c r="D93" s="1251"/>
      <c r="E93" s="1252"/>
      <c r="F93" s="1251"/>
      <c r="G93" s="1252"/>
      <c r="H93" s="1251"/>
      <c r="I93" s="1252"/>
      <c r="J93" s="1251"/>
      <c r="K93" s="1251"/>
      <c r="L93" s="1251"/>
      <c r="M93" s="1252"/>
      <c r="N93" s="1251"/>
      <c r="O93" s="1252"/>
      <c r="P93" s="1251"/>
      <c r="Q93" s="1252"/>
      <c r="R93" s="1251"/>
      <c r="S93" s="1252"/>
      <c r="T93" s="1251"/>
      <c r="U93" s="1252"/>
      <c r="V93" s="1251"/>
      <c r="W93" s="1252"/>
      <c r="X93" s="1251"/>
      <c r="Y93" s="1252"/>
      <c r="Z93" s="1057"/>
    </row>
    <row r="94" spans="1:26">
      <c r="A94" s="1249"/>
      <c r="B94" s="1251"/>
      <c r="C94" s="1251"/>
      <c r="D94" s="1251"/>
      <c r="E94" s="1252"/>
      <c r="F94" s="1251"/>
      <c r="G94" s="1252"/>
      <c r="H94" s="1251"/>
      <c r="I94" s="1252"/>
      <c r="J94" s="1251"/>
      <c r="K94" s="1251"/>
      <c r="L94" s="1251"/>
      <c r="M94" s="1252"/>
      <c r="N94" s="1251"/>
      <c r="O94" s="1252"/>
      <c r="P94" s="1251"/>
      <c r="Q94" s="1252"/>
      <c r="R94" s="1251"/>
      <c r="S94" s="1252"/>
      <c r="T94" s="1251"/>
      <c r="U94" s="1252"/>
      <c r="V94" s="1251"/>
      <c r="W94" s="1252"/>
      <c r="X94" s="1251"/>
      <c r="Y94" s="1252"/>
      <c r="Z94" s="1057"/>
    </row>
    <row r="95" spans="1:26">
      <c r="A95" s="1249"/>
      <c r="B95" s="1251"/>
      <c r="C95" s="1251"/>
      <c r="D95" s="1251"/>
      <c r="E95" s="1252"/>
      <c r="F95" s="1251"/>
      <c r="G95" s="1252"/>
      <c r="H95" s="1251"/>
      <c r="I95" s="1252"/>
      <c r="J95" s="1251"/>
      <c r="K95" s="1251"/>
      <c r="L95" s="1251"/>
      <c r="M95" s="1252"/>
      <c r="N95" s="1251"/>
      <c r="O95" s="1252"/>
      <c r="P95" s="1251"/>
      <c r="Q95" s="1252"/>
      <c r="R95" s="1251"/>
      <c r="S95" s="1252"/>
      <c r="T95" s="1251"/>
      <c r="U95" s="1252"/>
      <c r="V95" s="1251"/>
      <c r="W95" s="1252"/>
      <c r="X95" s="1251"/>
      <c r="Y95" s="1252"/>
      <c r="Z95" s="1057"/>
    </row>
  </sheetData>
  <pageMargins left="0.1" right="0.1" top="0.75" bottom="0.25" header="0" footer="0.25"/>
  <pageSetup scale="45" orientation="landscape" r:id="rId1"/>
  <headerFooter scaleWithDoc="0" alignWithMargins="0">
    <oddHeader xml:space="preserve">&amp;L&amp;14 </oddHeader>
    <oddFooter>&amp;C&amp;8 37</oddFooter>
  </headerFooter>
  <colBreaks count="1" manualBreakCount="1">
    <brk id="30" max="54" man="1"/>
  </colBreaks>
  <ignoredErrors>
    <ignoredError sqref="B9" numberStoredAsText="1"/>
  </ignoredErrors>
</worksheet>
</file>

<file path=xl/worksheets/sheet36.xml><?xml version="1.0" encoding="utf-8"?>
<worksheet xmlns="http://schemas.openxmlformats.org/spreadsheetml/2006/main" xmlns:r="http://schemas.openxmlformats.org/officeDocument/2006/relationships">
  <sheetPr codeName="Sheet36">
    <pageSetUpPr autoPageBreaks="0"/>
  </sheetPr>
  <dimension ref="A1:O117"/>
  <sheetViews>
    <sheetView showGridLines="0" zoomScale="80" zoomScaleNormal="100" workbookViewId="0"/>
  </sheetViews>
  <sheetFormatPr defaultRowHeight="12.75"/>
  <cols>
    <col min="1" max="1" width="46.5546875" style="1678" customWidth="1"/>
    <col min="2" max="2" width="1.21875" style="1678" customWidth="1"/>
    <col min="3" max="3" width="20.88671875" style="1678" customWidth="1"/>
    <col min="4" max="4" width="1.21875" style="1678" customWidth="1"/>
    <col min="5" max="5" width="20.77734375" style="2241" customWidth="1"/>
    <col min="6" max="6" width="1.21875" style="2242" customWidth="1"/>
    <col min="7" max="7" width="14.88671875" style="2247" customWidth="1"/>
    <col min="8" max="8" width="7.109375" style="1678" customWidth="1"/>
    <col min="9" max="9" width="15.21875" style="1678" customWidth="1"/>
    <col min="10" max="10" width="7.109375" style="1678" customWidth="1"/>
    <col min="11" max="12" width="8.88671875" style="1679"/>
    <col min="13" max="14" width="13" style="1680" bestFit="1" customWidth="1"/>
    <col min="15" max="15" width="8.88671875" style="1679"/>
    <col min="16" max="16384" width="8.88671875" style="1678"/>
  </cols>
  <sheetData>
    <row r="1" spans="1:15" ht="15">
      <c r="A1" s="1720" t="s">
        <v>1805</v>
      </c>
    </row>
    <row r="2" spans="1:15" ht="15">
      <c r="A2" s="2795"/>
    </row>
    <row r="3" spans="1:15" s="1675" customFormat="1">
      <c r="A3" s="1671" t="s">
        <v>619</v>
      </c>
      <c r="B3" s="1671"/>
      <c r="C3" s="1672"/>
      <c r="D3" s="1673"/>
      <c r="E3" s="1673"/>
      <c r="F3" s="2238"/>
      <c r="G3" s="2239" t="s">
        <v>620</v>
      </c>
      <c r="K3" s="1636"/>
      <c r="L3" s="1636"/>
      <c r="M3" s="1674"/>
      <c r="N3" s="1674"/>
      <c r="O3" s="1636"/>
    </row>
    <row r="4" spans="1:15" s="1675" customFormat="1">
      <c r="A4" s="1671" t="s">
        <v>621</v>
      </c>
      <c r="B4" s="1671"/>
      <c r="C4" s="1672"/>
      <c r="D4" s="1673"/>
      <c r="E4" s="1673"/>
      <c r="F4" s="2238"/>
      <c r="G4" s="2240"/>
      <c r="K4" s="1636"/>
      <c r="L4" s="1636"/>
      <c r="M4" s="1674"/>
      <c r="N4" s="1674"/>
      <c r="O4" s="1636"/>
    </row>
    <row r="5" spans="1:15" s="1675" customFormat="1">
      <c r="A5" s="1671" t="s">
        <v>622</v>
      </c>
      <c r="B5" s="1671"/>
      <c r="C5" s="1672"/>
      <c r="D5" s="1673"/>
      <c r="E5" s="1673"/>
      <c r="F5" s="2238"/>
      <c r="G5" s="2240"/>
      <c r="K5" s="1636"/>
      <c r="L5" s="1636"/>
      <c r="M5" s="1674"/>
      <c r="N5" s="1674"/>
      <c r="O5" s="1636"/>
    </row>
    <row r="6" spans="1:15" s="1675" customFormat="1">
      <c r="A6" s="1676" t="s">
        <v>1553</v>
      </c>
      <c r="B6" s="1676"/>
      <c r="C6" s="1670"/>
      <c r="D6" s="1677"/>
      <c r="E6" s="1677"/>
      <c r="F6" s="2238"/>
      <c r="G6" s="2240"/>
      <c r="K6" s="1636"/>
      <c r="L6" s="1636"/>
      <c r="M6" s="1674"/>
      <c r="N6" s="1674"/>
      <c r="O6" s="1636"/>
    </row>
    <row r="7" spans="1:15">
      <c r="C7" s="1679"/>
      <c r="G7" s="2243"/>
    </row>
    <row r="8" spans="1:15" ht="25.5">
      <c r="A8" s="1681" t="s">
        <v>624</v>
      </c>
      <c r="B8" s="1682"/>
      <c r="C8" s="1683" t="s">
        <v>1634</v>
      </c>
      <c r="D8" s="1684"/>
      <c r="E8" s="2244" t="s">
        <v>625</v>
      </c>
      <c r="G8" s="2245" t="s">
        <v>1763</v>
      </c>
    </row>
    <row r="9" spans="1:15" s="1675" customFormat="1" ht="15">
      <c r="A9" s="1685" t="s">
        <v>626</v>
      </c>
      <c r="B9" s="1643"/>
      <c r="C9" s="1988">
        <v>75016000</v>
      </c>
      <c r="D9" s="1643"/>
      <c r="E9" s="1988"/>
      <c r="F9" s="2246"/>
      <c r="G9" s="1988"/>
      <c r="H9" s="1686"/>
      <c r="I9" s="1687"/>
      <c r="J9" s="1688"/>
      <c r="K9" s="1636"/>
      <c r="L9" s="1636"/>
      <c r="M9" s="1674"/>
      <c r="N9" s="1674"/>
      <c r="O9" s="1636"/>
    </row>
    <row r="10" spans="1:15" s="1675" customFormat="1">
      <c r="A10" s="1678" t="s">
        <v>1815</v>
      </c>
      <c r="B10" s="1678"/>
      <c r="C10" s="2716"/>
      <c r="D10" s="2717"/>
      <c r="E10" s="3097">
        <v>0</v>
      </c>
      <c r="F10" s="2718"/>
      <c r="G10" s="3097">
        <f t="shared" ref="G10:G15" si="0">ROUND(SUM(E10),0)</f>
        <v>0</v>
      </c>
      <c r="H10" s="1686"/>
      <c r="I10" s="1690"/>
      <c r="J10" s="1688"/>
      <c r="K10" s="1636"/>
      <c r="L10" s="1636"/>
      <c r="M10" s="1674"/>
      <c r="N10" s="1674"/>
      <c r="O10" s="1636"/>
    </row>
    <row r="11" spans="1:15" s="1675" customFormat="1">
      <c r="A11" s="1678" t="s">
        <v>1816</v>
      </c>
      <c r="B11" s="1678"/>
      <c r="C11" s="2716"/>
      <c r="D11" s="2717"/>
      <c r="E11" s="3098">
        <v>0</v>
      </c>
      <c r="F11" s="3099"/>
      <c r="G11" s="3098">
        <f t="shared" si="0"/>
        <v>0</v>
      </c>
      <c r="H11" s="1686"/>
      <c r="I11" s="1690"/>
      <c r="J11" s="1688"/>
      <c r="K11" s="1636"/>
      <c r="L11" s="1636"/>
      <c r="M11" s="1674"/>
      <c r="N11" s="1674"/>
      <c r="O11" s="1636"/>
    </row>
    <row r="12" spans="1:15" s="1675" customFormat="1">
      <c r="A12" s="1678" t="s">
        <v>627</v>
      </c>
      <c r="B12" s="1678" t="s">
        <v>21</v>
      </c>
      <c r="C12" s="2716"/>
      <c r="D12" s="2717"/>
      <c r="E12" s="3098">
        <v>0</v>
      </c>
      <c r="F12" s="3099"/>
      <c r="G12" s="3098">
        <f t="shared" si="0"/>
        <v>0</v>
      </c>
      <c r="H12" s="1686"/>
      <c r="I12" s="1690"/>
      <c r="J12" s="1688"/>
      <c r="K12" s="1636"/>
      <c r="L12" s="1636"/>
      <c r="M12" s="1674"/>
      <c r="N12" s="1674"/>
      <c r="O12" s="1636"/>
    </row>
    <row r="13" spans="1:15" s="1675" customFormat="1">
      <c r="A13" s="1678" t="s">
        <v>628</v>
      </c>
      <c r="B13" s="1678"/>
      <c r="C13" s="2716"/>
      <c r="D13" s="2717"/>
      <c r="E13" s="3098">
        <v>0</v>
      </c>
      <c r="F13" s="3099"/>
      <c r="G13" s="3098">
        <f t="shared" si="0"/>
        <v>0</v>
      </c>
      <c r="H13" s="1686"/>
      <c r="I13" s="1690"/>
      <c r="J13" s="1688"/>
      <c r="K13" s="1636"/>
      <c r="L13" s="1636"/>
      <c r="M13" s="1674"/>
      <c r="N13" s="1674"/>
      <c r="O13" s="1636"/>
    </row>
    <row r="14" spans="1:15" s="1675" customFormat="1">
      <c r="A14" s="1678" t="s">
        <v>629</v>
      </c>
      <c r="B14" s="1678"/>
      <c r="C14" s="2716"/>
      <c r="D14" s="2717"/>
      <c r="E14" s="3098">
        <v>0</v>
      </c>
      <c r="F14" s="3099"/>
      <c r="G14" s="3098">
        <f t="shared" si="0"/>
        <v>0</v>
      </c>
      <c r="H14" s="1686"/>
      <c r="I14" s="1690"/>
      <c r="J14" s="1688"/>
      <c r="K14" s="1636"/>
      <c r="L14" s="1636"/>
      <c r="M14" s="1674"/>
      <c r="N14" s="1674"/>
      <c r="O14" s="1636"/>
    </row>
    <row r="15" spans="1:15" s="1675" customFormat="1">
      <c r="A15" s="1678" t="s">
        <v>630</v>
      </c>
      <c r="B15" s="1678"/>
      <c r="C15" s="2716"/>
      <c r="D15" s="2717"/>
      <c r="E15" s="3098">
        <v>0</v>
      </c>
      <c r="F15" s="3099"/>
      <c r="G15" s="3098">
        <f t="shared" si="0"/>
        <v>0</v>
      </c>
      <c r="H15" s="1686"/>
      <c r="I15" s="1690"/>
      <c r="J15" s="1688"/>
      <c r="K15" s="1636"/>
      <c r="L15" s="1636"/>
      <c r="M15" s="1674"/>
      <c r="N15" s="1674"/>
      <c r="O15" s="1636"/>
    </row>
    <row r="16" spans="1:15" s="1675" customFormat="1">
      <c r="A16" s="1685" t="s">
        <v>631</v>
      </c>
      <c r="B16" s="1682"/>
      <c r="C16" s="3118">
        <v>155775682</v>
      </c>
      <c r="D16" s="2719"/>
      <c r="E16" s="3098"/>
      <c r="F16" s="3099"/>
      <c r="G16" s="3098"/>
      <c r="H16" s="1686"/>
      <c r="I16" s="1691"/>
      <c r="J16" s="1688"/>
      <c r="K16" s="1636"/>
      <c r="L16" s="1636"/>
      <c r="M16" s="1674"/>
      <c r="N16" s="1674"/>
      <c r="O16" s="1636"/>
    </row>
    <row r="17" spans="1:15" s="1675" customFormat="1">
      <c r="A17" s="1678" t="s">
        <v>632</v>
      </c>
      <c r="B17" s="1692"/>
      <c r="C17" s="3119"/>
      <c r="D17" s="2720"/>
      <c r="E17" s="3098">
        <v>0</v>
      </c>
      <c r="F17" s="3099"/>
      <c r="G17" s="3098">
        <f t="shared" ref="G17:G33" si="1">ROUND(SUM(E17),0)</f>
        <v>0</v>
      </c>
      <c r="H17" s="1686"/>
      <c r="I17" s="1691"/>
      <c r="J17" s="1688"/>
      <c r="K17" s="1636"/>
      <c r="L17" s="1636"/>
      <c r="M17" s="1674"/>
      <c r="N17" s="1674"/>
      <c r="O17" s="1636"/>
    </row>
    <row r="18" spans="1:15" s="1675" customFormat="1">
      <c r="A18" s="1678" t="s">
        <v>633</v>
      </c>
      <c r="B18" s="1692"/>
      <c r="C18" s="3119"/>
      <c r="D18" s="2720"/>
      <c r="E18" s="3098">
        <v>0</v>
      </c>
      <c r="F18" s="3099"/>
      <c r="G18" s="3098">
        <f t="shared" si="1"/>
        <v>0</v>
      </c>
      <c r="H18" s="1686"/>
      <c r="I18" s="1691"/>
      <c r="J18" s="1688"/>
      <c r="K18" s="1636"/>
      <c r="L18" s="1636"/>
      <c r="M18" s="1674"/>
      <c r="N18" s="1674"/>
      <c r="O18" s="1636"/>
    </row>
    <row r="19" spans="1:15" s="1675" customFormat="1">
      <c r="A19" s="1678" t="s">
        <v>634</v>
      </c>
      <c r="B19" s="1692"/>
      <c r="C19" s="3119"/>
      <c r="D19" s="2720"/>
      <c r="E19" s="3100">
        <v>116653</v>
      </c>
      <c r="F19" s="3099"/>
      <c r="G19" s="3098">
        <f t="shared" si="1"/>
        <v>116653</v>
      </c>
      <c r="H19" s="1686"/>
      <c r="I19" s="1691"/>
      <c r="J19" s="1688"/>
      <c r="K19" s="1636"/>
      <c r="L19" s="1636"/>
      <c r="M19" s="1674"/>
      <c r="N19" s="1674"/>
      <c r="O19" s="1636"/>
    </row>
    <row r="20" spans="1:15" s="1675" customFormat="1">
      <c r="A20" s="1678" t="s">
        <v>635</v>
      </c>
      <c r="B20" s="1692"/>
      <c r="C20" s="3119"/>
      <c r="D20" s="2720"/>
      <c r="E20" s="3098">
        <v>0</v>
      </c>
      <c r="F20" s="3099"/>
      <c r="G20" s="3098">
        <f t="shared" si="1"/>
        <v>0</v>
      </c>
      <c r="H20" s="1686"/>
      <c r="I20" s="1691"/>
      <c r="J20" s="1688"/>
      <c r="K20" s="1636"/>
      <c r="L20" s="1636"/>
      <c r="M20" s="1674"/>
      <c r="N20" s="1674"/>
      <c r="O20" s="1636"/>
    </row>
    <row r="21" spans="1:15" s="1675" customFormat="1">
      <c r="A21" s="1678" t="s">
        <v>637</v>
      </c>
      <c r="B21" s="1692"/>
      <c r="C21" s="3119"/>
      <c r="D21" s="2720"/>
      <c r="E21" s="3098">
        <v>0</v>
      </c>
      <c r="F21" s="3099"/>
      <c r="G21" s="3098">
        <f t="shared" si="1"/>
        <v>0</v>
      </c>
      <c r="H21" s="1686"/>
      <c r="I21" s="1691"/>
      <c r="J21" s="1688"/>
      <c r="K21" s="1636"/>
      <c r="L21" s="1636"/>
      <c r="M21" s="1674"/>
      <c r="N21" s="1674"/>
      <c r="O21" s="1636"/>
    </row>
    <row r="22" spans="1:15" s="1675" customFormat="1">
      <c r="A22" s="1678" t="s">
        <v>638</v>
      </c>
      <c r="B22" s="1692"/>
      <c r="C22" s="3119"/>
      <c r="D22" s="2720"/>
      <c r="E22" s="3098">
        <v>0</v>
      </c>
      <c r="F22" s="3099"/>
      <c r="G22" s="3098">
        <f t="shared" si="1"/>
        <v>0</v>
      </c>
      <c r="H22" s="1686"/>
      <c r="I22" s="1691"/>
      <c r="J22" s="1688"/>
      <c r="K22" s="1636"/>
      <c r="L22" s="1636"/>
      <c r="M22" s="1674"/>
      <c r="N22" s="1674"/>
      <c r="O22" s="1636"/>
    </row>
    <row r="23" spans="1:15" s="1675" customFormat="1">
      <c r="A23" s="1678" t="s">
        <v>639</v>
      </c>
      <c r="B23" s="1692"/>
      <c r="C23" s="3119"/>
      <c r="D23" s="2720"/>
      <c r="E23" s="3098">
        <v>0</v>
      </c>
      <c r="F23" s="3099"/>
      <c r="G23" s="3098">
        <f t="shared" si="1"/>
        <v>0</v>
      </c>
      <c r="H23" s="1686"/>
      <c r="I23" s="1691"/>
      <c r="J23" s="1688"/>
      <c r="K23" s="1636"/>
      <c r="L23" s="1636"/>
      <c r="M23" s="1674"/>
      <c r="N23" s="1674"/>
      <c r="O23" s="1636"/>
    </row>
    <row r="24" spans="1:15" s="1675" customFormat="1">
      <c r="A24" s="1678" t="s">
        <v>640</v>
      </c>
      <c r="B24" s="1692"/>
      <c r="C24" s="3119"/>
      <c r="D24" s="2720"/>
      <c r="E24" s="3098">
        <v>0</v>
      </c>
      <c r="F24" s="3099"/>
      <c r="G24" s="3098">
        <f t="shared" si="1"/>
        <v>0</v>
      </c>
      <c r="H24" s="1686"/>
      <c r="I24" s="1691"/>
      <c r="J24" s="1688"/>
      <c r="K24" s="1636"/>
      <c r="L24" s="1636"/>
      <c r="M24" s="1674"/>
      <c r="N24" s="1674"/>
      <c r="O24" s="1636"/>
    </row>
    <row r="25" spans="1:15" s="1675" customFormat="1">
      <c r="A25" s="1678" t="s">
        <v>1817</v>
      </c>
      <c r="B25" s="1692"/>
      <c r="C25" s="3119"/>
      <c r="D25" s="2720"/>
      <c r="E25" s="3098">
        <v>0</v>
      </c>
      <c r="F25" s="3099"/>
      <c r="G25" s="3098">
        <f t="shared" si="1"/>
        <v>0</v>
      </c>
      <c r="H25" s="1686"/>
      <c r="I25" s="1691"/>
      <c r="J25" s="1688"/>
      <c r="K25" s="1636"/>
      <c r="L25" s="1636"/>
      <c r="M25" s="1674"/>
      <c r="N25" s="1674"/>
      <c r="O25" s="1636"/>
    </row>
    <row r="26" spans="1:15" s="1675" customFormat="1">
      <c r="A26" s="1678" t="s">
        <v>641</v>
      </c>
      <c r="B26" s="1692"/>
      <c r="C26" s="3119"/>
      <c r="D26" s="2720"/>
      <c r="E26" s="3098">
        <v>0</v>
      </c>
      <c r="F26" s="3099"/>
      <c r="G26" s="3098">
        <f t="shared" si="1"/>
        <v>0</v>
      </c>
      <c r="H26" s="1686"/>
      <c r="I26" s="1691"/>
      <c r="J26" s="1688"/>
      <c r="K26" s="1636"/>
      <c r="L26" s="1636"/>
      <c r="M26" s="1674"/>
      <c r="N26" s="1674"/>
      <c r="O26" s="1636"/>
    </row>
    <row r="27" spans="1:15" s="1675" customFormat="1">
      <c r="A27" s="1678" t="s">
        <v>642</v>
      </c>
      <c r="B27" s="1692"/>
      <c r="C27" s="3119"/>
      <c r="D27" s="2720"/>
      <c r="E27" s="3098">
        <v>0</v>
      </c>
      <c r="F27" s="3099"/>
      <c r="G27" s="3098">
        <f t="shared" si="1"/>
        <v>0</v>
      </c>
      <c r="H27" s="1686"/>
      <c r="I27" s="1691"/>
      <c r="J27" s="1688"/>
      <c r="K27" s="1636"/>
      <c r="L27" s="1636"/>
      <c r="M27" s="1674"/>
      <c r="N27" s="1674"/>
      <c r="O27" s="1636"/>
    </row>
    <row r="28" spans="1:15" s="1675" customFormat="1">
      <c r="A28" s="1678" t="s">
        <v>643</v>
      </c>
      <c r="B28" s="1692"/>
      <c r="C28" s="3119"/>
      <c r="D28" s="2720"/>
      <c r="E28" s="3098">
        <v>0</v>
      </c>
      <c r="F28" s="3099"/>
      <c r="G28" s="3098">
        <f t="shared" si="1"/>
        <v>0</v>
      </c>
      <c r="H28" s="1686"/>
      <c r="I28" s="1691"/>
      <c r="J28" s="1688"/>
      <c r="K28" s="1636"/>
      <c r="L28" s="1636"/>
      <c r="M28" s="1674"/>
      <c r="N28" s="1674"/>
      <c r="O28" s="1636"/>
    </row>
    <row r="29" spans="1:15" s="1675" customFormat="1">
      <c r="A29" s="1678" t="s">
        <v>644</v>
      </c>
      <c r="B29" s="1692"/>
      <c r="C29" s="3119"/>
      <c r="D29" s="2720"/>
      <c r="E29" s="3098">
        <v>0</v>
      </c>
      <c r="F29" s="3099"/>
      <c r="G29" s="3098">
        <f t="shared" si="1"/>
        <v>0</v>
      </c>
      <c r="H29" s="1686"/>
      <c r="I29" s="1691"/>
      <c r="J29" s="1688"/>
      <c r="K29" s="1636"/>
      <c r="L29" s="1636"/>
      <c r="M29" s="1674"/>
      <c r="N29" s="1674"/>
      <c r="O29" s="1636"/>
    </row>
    <row r="30" spans="1:15" s="1675" customFormat="1">
      <c r="A30" s="1678" t="s">
        <v>645</v>
      </c>
      <c r="B30" s="1692"/>
      <c r="C30" s="3119"/>
      <c r="D30" s="2720"/>
      <c r="E30" s="3098">
        <v>0</v>
      </c>
      <c r="F30" s="3099"/>
      <c r="G30" s="3098">
        <f t="shared" si="1"/>
        <v>0</v>
      </c>
      <c r="H30" s="1686"/>
      <c r="I30" s="1691"/>
      <c r="J30" s="1688"/>
      <c r="K30" s="1636"/>
      <c r="L30" s="1636"/>
      <c r="M30" s="1674"/>
      <c r="N30" s="1674"/>
      <c r="O30" s="1636"/>
    </row>
    <row r="31" spans="1:15" s="1675" customFormat="1">
      <c r="A31" s="1678" t="s">
        <v>646</v>
      </c>
      <c r="B31" s="1692"/>
      <c r="C31" s="3119"/>
      <c r="D31" s="2720"/>
      <c r="E31" s="3098">
        <v>0</v>
      </c>
      <c r="F31" s="3099"/>
      <c r="G31" s="3098">
        <f t="shared" si="1"/>
        <v>0</v>
      </c>
      <c r="H31" s="1686"/>
      <c r="I31" s="1691"/>
      <c r="J31" s="1688"/>
      <c r="K31" s="1636"/>
      <c r="L31" s="1636"/>
      <c r="M31" s="1674"/>
      <c r="N31" s="1674"/>
      <c r="O31" s="1636"/>
    </row>
    <row r="32" spans="1:15" s="1675" customFormat="1">
      <c r="A32" s="1678" t="s">
        <v>647</v>
      </c>
      <c r="B32" s="1692"/>
      <c r="C32" s="3119"/>
      <c r="D32" s="2720"/>
      <c r="E32" s="3098">
        <v>0</v>
      </c>
      <c r="F32" s="3099"/>
      <c r="G32" s="3098">
        <f t="shared" si="1"/>
        <v>0</v>
      </c>
      <c r="H32" s="1686"/>
      <c r="I32" s="1691"/>
      <c r="J32" s="1688"/>
      <c r="K32" s="1636"/>
      <c r="L32" s="1636"/>
      <c r="M32" s="1674"/>
      <c r="N32" s="1674"/>
      <c r="O32" s="1636"/>
    </row>
    <row r="33" spans="1:15" s="1675" customFormat="1">
      <c r="A33" s="1678" t="s">
        <v>648</v>
      </c>
      <c r="B33" s="1692"/>
      <c r="C33" s="3119"/>
      <c r="D33" s="2720"/>
      <c r="E33" s="3098">
        <v>0</v>
      </c>
      <c r="F33" s="3099"/>
      <c r="G33" s="3098">
        <f t="shared" si="1"/>
        <v>0</v>
      </c>
      <c r="H33" s="1686"/>
      <c r="I33" s="1691"/>
      <c r="J33" s="1688"/>
      <c r="K33" s="1636"/>
      <c r="L33" s="1636"/>
      <c r="M33" s="1674"/>
      <c r="N33" s="1674"/>
      <c r="O33" s="1636"/>
    </row>
    <row r="34" spans="1:15" ht="15">
      <c r="A34" s="1685" t="s">
        <v>650</v>
      </c>
      <c r="B34" s="1693"/>
      <c r="C34" s="3118">
        <v>996438800</v>
      </c>
      <c r="D34" s="2721"/>
      <c r="E34" s="3098"/>
      <c r="F34" s="3100"/>
      <c r="G34" s="3098"/>
      <c r="I34" s="1687"/>
      <c r="J34" s="1688"/>
    </row>
    <row r="35" spans="1:15">
      <c r="A35" s="1678" t="s">
        <v>651</v>
      </c>
      <c r="B35" s="1678" t="s">
        <v>21</v>
      </c>
      <c r="C35" s="2242"/>
      <c r="D35" s="2722"/>
      <c r="E35" s="3100">
        <v>23028228</v>
      </c>
      <c r="F35" s="3100"/>
      <c r="G35" s="3098">
        <f>ROUND(SUM(E35),0)</f>
        <v>23028228</v>
      </c>
      <c r="I35" s="1690"/>
      <c r="J35" s="1688"/>
    </row>
    <row r="36" spans="1:15" ht="15">
      <c r="A36" s="1685" t="s">
        <v>652</v>
      </c>
      <c r="B36" s="1694"/>
      <c r="C36" s="3118">
        <v>120000</v>
      </c>
      <c r="D36" s="2723"/>
      <c r="E36" s="3098"/>
      <c r="F36" s="3100"/>
      <c r="G36" s="3098"/>
      <c r="I36" s="1687"/>
      <c r="J36" s="1688"/>
    </row>
    <row r="37" spans="1:15">
      <c r="A37" s="1678" t="s">
        <v>653</v>
      </c>
      <c r="B37" s="1678" t="s">
        <v>21</v>
      </c>
      <c r="C37" s="2242"/>
      <c r="D37" s="2722"/>
      <c r="E37" s="3098">
        <v>0</v>
      </c>
      <c r="F37" s="3100"/>
      <c r="G37" s="3098">
        <f>ROUND(SUM(E37),0)</f>
        <v>0</v>
      </c>
      <c r="I37" s="1690"/>
      <c r="J37" s="1688"/>
    </row>
    <row r="38" spans="1:15" ht="15">
      <c r="A38" s="1685" t="s">
        <v>655</v>
      </c>
      <c r="B38" s="1695"/>
      <c r="C38" s="3118">
        <v>342821000</v>
      </c>
      <c r="D38" s="2724"/>
      <c r="E38" s="3098"/>
      <c r="F38" s="3100"/>
      <c r="G38" s="3098"/>
      <c r="I38" s="1687"/>
      <c r="J38" s="1688"/>
    </row>
    <row r="39" spans="1:15">
      <c r="A39" s="1678" t="s">
        <v>656</v>
      </c>
      <c r="B39" s="1678" t="s">
        <v>21</v>
      </c>
      <c r="C39" s="2242"/>
      <c r="D39" s="2722"/>
      <c r="E39" s="3101">
        <v>4380160</v>
      </c>
      <c r="F39" s="3100"/>
      <c r="G39" s="3098">
        <f>ROUND(SUM(E39),0)</f>
        <v>4380160</v>
      </c>
      <c r="I39" s="1690"/>
      <c r="J39" s="1688"/>
    </row>
    <row r="40" spans="1:15" ht="15">
      <c r="A40" s="1685" t="s">
        <v>657</v>
      </c>
      <c r="B40" s="1682"/>
      <c r="C40" s="3118">
        <v>4608800</v>
      </c>
      <c r="D40" s="2719"/>
      <c r="E40" s="3102"/>
      <c r="F40" s="3100"/>
      <c r="G40" s="3098"/>
      <c r="I40" s="1687"/>
      <c r="J40" s="1688"/>
    </row>
    <row r="41" spans="1:15">
      <c r="A41" s="1678" t="s">
        <v>658</v>
      </c>
      <c r="B41" s="1678" t="s">
        <v>21</v>
      </c>
      <c r="C41" s="2242"/>
      <c r="D41" s="2722"/>
      <c r="E41" s="3100">
        <v>50902</v>
      </c>
      <c r="F41" s="3100"/>
      <c r="G41" s="3098">
        <f>ROUND(SUM(E41),0)</f>
        <v>50902</v>
      </c>
      <c r="I41" s="1690"/>
      <c r="J41" s="1688"/>
    </row>
    <row r="42" spans="1:15">
      <c r="A42" s="1685" t="s">
        <v>659</v>
      </c>
      <c r="B42" s="1643"/>
      <c r="C42" s="3118">
        <v>1872568384</v>
      </c>
      <c r="D42" s="2725"/>
      <c r="E42" s="3103"/>
      <c r="F42" s="3104"/>
      <c r="G42" s="3098"/>
      <c r="I42" s="1679"/>
      <c r="J42" s="1679"/>
    </row>
    <row r="43" spans="1:15">
      <c r="A43" s="1678" t="s">
        <v>660</v>
      </c>
      <c r="C43" s="2242"/>
      <c r="D43" s="2722"/>
      <c r="E43" s="3098">
        <v>0</v>
      </c>
      <c r="F43" s="3100"/>
      <c r="G43" s="3098">
        <f t="shared" ref="G43:G70" si="2">ROUND(SUM(E43),0)</f>
        <v>0</v>
      </c>
      <c r="I43" s="1691"/>
      <c r="J43" s="1688"/>
    </row>
    <row r="44" spans="1:15">
      <c r="A44" s="1678" t="s">
        <v>661</v>
      </c>
      <c r="C44" s="2242"/>
      <c r="D44" s="2722"/>
      <c r="E44" s="3098">
        <v>82312</v>
      </c>
      <c r="F44" s="3100"/>
      <c r="G44" s="3098">
        <f t="shared" si="2"/>
        <v>82312</v>
      </c>
      <c r="I44" s="1691"/>
      <c r="J44" s="1688"/>
    </row>
    <row r="45" spans="1:15">
      <c r="A45" s="1678" t="s">
        <v>662</v>
      </c>
      <c r="C45" s="2242"/>
      <c r="D45" s="2722"/>
      <c r="E45" s="3098">
        <v>0</v>
      </c>
      <c r="F45" s="3100"/>
      <c r="G45" s="3098">
        <f t="shared" si="2"/>
        <v>0</v>
      </c>
      <c r="I45" s="1690"/>
      <c r="J45" s="1688"/>
    </row>
    <row r="46" spans="1:15">
      <c r="A46" s="1678" t="s">
        <v>663</v>
      </c>
      <c r="C46" s="2242"/>
      <c r="D46" s="2722"/>
      <c r="E46" s="3098">
        <v>0</v>
      </c>
      <c r="F46" s="3100"/>
      <c r="G46" s="3098">
        <f t="shared" si="2"/>
        <v>0</v>
      </c>
      <c r="I46" s="1690"/>
      <c r="J46" s="1688"/>
    </row>
    <row r="47" spans="1:15">
      <c r="A47" s="1678" t="s">
        <v>1818</v>
      </c>
      <c r="C47" s="2242"/>
      <c r="D47" s="2722"/>
      <c r="E47" s="3098">
        <v>0</v>
      </c>
      <c r="F47" s="3100"/>
      <c r="G47" s="3098">
        <f t="shared" si="2"/>
        <v>0</v>
      </c>
      <c r="I47" s="1690"/>
      <c r="J47" s="1688"/>
    </row>
    <row r="48" spans="1:15">
      <c r="A48" s="1678" t="s">
        <v>664</v>
      </c>
      <c r="C48" s="2242"/>
      <c r="D48" s="2722"/>
      <c r="E48" s="3098">
        <v>0</v>
      </c>
      <c r="F48" s="3100"/>
      <c r="G48" s="3098">
        <f t="shared" si="2"/>
        <v>0</v>
      </c>
      <c r="I48" s="1691"/>
      <c r="J48" s="1688"/>
    </row>
    <row r="49" spans="1:10">
      <c r="A49" s="1678" t="s">
        <v>665</v>
      </c>
      <c r="C49" s="2242"/>
      <c r="D49" s="2722"/>
      <c r="E49" s="3098">
        <v>0</v>
      </c>
      <c r="F49" s="3100"/>
      <c r="G49" s="3098">
        <f t="shared" si="2"/>
        <v>0</v>
      </c>
      <c r="I49" s="1691"/>
      <c r="J49" s="1688"/>
    </row>
    <row r="50" spans="1:10">
      <c r="A50" s="1678" t="s">
        <v>1819</v>
      </c>
      <c r="C50" s="2242"/>
      <c r="D50" s="2722"/>
      <c r="E50" s="3098">
        <v>0</v>
      </c>
      <c r="F50" s="3100"/>
      <c r="G50" s="3098">
        <f t="shared" si="2"/>
        <v>0</v>
      </c>
      <c r="I50" s="1690"/>
      <c r="J50" s="1688"/>
    </row>
    <row r="51" spans="1:10">
      <c r="A51" s="1678" t="s">
        <v>666</v>
      </c>
      <c r="C51" s="2242"/>
      <c r="D51" s="2722"/>
      <c r="E51" s="3098">
        <v>0</v>
      </c>
      <c r="F51" s="3100"/>
      <c r="G51" s="3098">
        <f t="shared" si="2"/>
        <v>0</v>
      </c>
      <c r="I51" s="1690"/>
      <c r="J51" s="1688"/>
    </row>
    <row r="52" spans="1:10">
      <c r="A52" s="1678" t="s">
        <v>667</v>
      </c>
      <c r="C52" s="2242"/>
      <c r="D52" s="2722"/>
      <c r="E52" s="3101">
        <v>78374</v>
      </c>
      <c r="F52" s="3100"/>
      <c r="G52" s="3098">
        <f t="shared" si="2"/>
        <v>78374</v>
      </c>
      <c r="I52" s="1691"/>
      <c r="J52" s="1688"/>
    </row>
    <row r="53" spans="1:10">
      <c r="A53" s="1678" t="s">
        <v>668</v>
      </c>
      <c r="C53" s="2242"/>
      <c r="D53" s="2722"/>
      <c r="E53" s="3101">
        <v>14530</v>
      </c>
      <c r="F53" s="3100"/>
      <c r="G53" s="3098">
        <f t="shared" si="2"/>
        <v>14530</v>
      </c>
      <c r="I53" s="1690"/>
      <c r="J53" s="1688"/>
    </row>
    <row r="54" spans="1:10">
      <c r="A54" s="1678" t="s">
        <v>669</v>
      </c>
      <c r="C54" s="2242"/>
      <c r="D54" s="2722"/>
      <c r="E54" s="3098">
        <v>0</v>
      </c>
      <c r="F54" s="3100"/>
      <c r="G54" s="3098">
        <f t="shared" si="2"/>
        <v>0</v>
      </c>
      <c r="I54" s="1690"/>
      <c r="J54" s="1688"/>
    </row>
    <row r="55" spans="1:10">
      <c r="A55" s="1678" t="s">
        <v>1823</v>
      </c>
      <c r="C55" s="2242"/>
      <c r="D55" s="2722"/>
      <c r="E55" s="3101">
        <v>161828</v>
      </c>
      <c r="F55" s="3100"/>
      <c r="G55" s="3098">
        <f t="shared" si="2"/>
        <v>161828</v>
      </c>
      <c r="I55" s="1690"/>
      <c r="J55" s="1688"/>
    </row>
    <row r="56" spans="1:10">
      <c r="A56" s="1678" t="s">
        <v>670</v>
      </c>
      <c r="C56" s="2242"/>
      <c r="D56" s="2722"/>
      <c r="E56" s="3098">
        <v>0</v>
      </c>
      <c r="F56" s="3100"/>
      <c r="G56" s="3098">
        <f t="shared" si="2"/>
        <v>0</v>
      </c>
      <c r="I56" s="1690"/>
      <c r="J56" s="1688"/>
    </row>
    <row r="57" spans="1:10">
      <c r="A57" s="1678" t="s">
        <v>671</v>
      </c>
      <c r="C57" s="2242"/>
      <c r="D57" s="2722"/>
      <c r="E57" s="3098">
        <v>0</v>
      </c>
      <c r="F57" s="3100"/>
      <c r="G57" s="3098">
        <f t="shared" si="2"/>
        <v>0</v>
      </c>
      <c r="I57" s="1690"/>
      <c r="J57" s="1688"/>
    </row>
    <row r="58" spans="1:10">
      <c r="A58" s="1678" t="s">
        <v>672</v>
      </c>
      <c r="C58" s="2242"/>
      <c r="D58" s="2722"/>
      <c r="E58" s="3101">
        <v>354653</v>
      </c>
      <c r="F58" s="3100"/>
      <c r="G58" s="3098">
        <f t="shared" si="2"/>
        <v>354653</v>
      </c>
      <c r="I58" s="1691"/>
      <c r="J58" s="1688"/>
    </row>
    <row r="59" spans="1:10">
      <c r="A59" s="1678" t="s">
        <v>673</v>
      </c>
      <c r="C59" s="2242"/>
      <c r="D59" s="2722"/>
      <c r="E59" s="3101">
        <f>50000+280927</f>
        <v>330927</v>
      </c>
      <c r="F59" s="3100"/>
      <c r="G59" s="3098">
        <f t="shared" si="2"/>
        <v>330927</v>
      </c>
      <c r="I59" s="1691"/>
      <c r="J59" s="1688"/>
    </row>
    <row r="60" spans="1:10">
      <c r="A60" s="1678" t="s">
        <v>674</v>
      </c>
      <c r="C60" s="2242"/>
      <c r="D60" s="2722"/>
      <c r="E60" s="3098">
        <v>0</v>
      </c>
      <c r="F60" s="3100"/>
      <c r="G60" s="3098">
        <f t="shared" si="2"/>
        <v>0</v>
      </c>
      <c r="I60" s="1691"/>
      <c r="J60" s="1688"/>
    </row>
    <row r="61" spans="1:10">
      <c r="A61" s="1678" t="s">
        <v>675</v>
      </c>
      <c r="C61" s="2242"/>
      <c r="D61" s="2722"/>
      <c r="E61" s="3098">
        <v>0</v>
      </c>
      <c r="F61" s="3100"/>
      <c r="G61" s="3098">
        <f t="shared" si="2"/>
        <v>0</v>
      </c>
      <c r="I61" s="1690"/>
      <c r="J61" s="1688"/>
    </row>
    <row r="62" spans="1:10">
      <c r="A62" s="1678" t="s">
        <v>676</v>
      </c>
      <c r="C62" s="2242"/>
      <c r="D62" s="2722"/>
      <c r="E62" s="3098">
        <v>0</v>
      </c>
      <c r="F62" s="3100"/>
      <c r="G62" s="3098">
        <f t="shared" si="2"/>
        <v>0</v>
      </c>
      <c r="I62" s="1690"/>
      <c r="J62" s="1688"/>
    </row>
    <row r="63" spans="1:10">
      <c r="A63" s="1678" t="s">
        <v>677</v>
      </c>
      <c r="C63" s="2242"/>
      <c r="D63" s="2722"/>
      <c r="E63" s="3098">
        <v>0</v>
      </c>
      <c r="F63" s="3100"/>
      <c r="G63" s="3098">
        <f t="shared" si="2"/>
        <v>0</v>
      </c>
      <c r="I63" s="1691"/>
      <c r="J63" s="1688"/>
    </row>
    <row r="64" spans="1:10">
      <c r="A64" s="1678" t="s">
        <v>678</v>
      </c>
      <c r="C64" s="2242"/>
      <c r="D64" s="2722"/>
      <c r="E64" s="3098">
        <v>0</v>
      </c>
      <c r="F64" s="3100"/>
      <c r="G64" s="3098">
        <f t="shared" si="2"/>
        <v>0</v>
      </c>
      <c r="I64" s="1691"/>
      <c r="J64" s="1688"/>
    </row>
    <row r="65" spans="1:10">
      <c r="A65" s="1678" t="s">
        <v>679</v>
      </c>
      <c r="C65" s="2242"/>
      <c r="D65" s="2722"/>
      <c r="E65" s="3101">
        <v>664581</v>
      </c>
      <c r="F65" s="3100"/>
      <c r="G65" s="3098">
        <f t="shared" si="2"/>
        <v>664581</v>
      </c>
      <c r="I65" s="1690"/>
      <c r="J65" s="1688"/>
    </row>
    <row r="66" spans="1:10">
      <c r="A66" s="1678" t="s">
        <v>680</v>
      </c>
      <c r="C66" s="2242"/>
      <c r="D66" s="2722"/>
      <c r="E66" s="3101">
        <v>103816</v>
      </c>
      <c r="F66" s="3100"/>
      <c r="G66" s="3098">
        <f t="shared" si="2"/>
        <v>103816</v>
      </c>
      <c r="I66" s="1690"/>
      <c r="J66" s="1688"/>
    </row>
    <row r="67" spans="1:10">
      <c r="A67" s="1678" t="s">
        <v>681</v>
      </c>
      <c r="C67" s="2242"/>
      <c r="D67" s="2722"/>
      <c r="E67" s="3098">
        <v>0</v>
      </c>
      <c r="F67" s="3100"/>
      <c r="G67" s="3098">
        <f t="shared" si="2"/>
        <v>0</v>
      </c>
      <c r="I67" s="1690"/>
      <c r="J67" s="1688"/>
    </row>
    <row r="68" spans="1:10">
      <c r="A68" s="1678" t="s">
        <v>682</v>
      </c>
      <c r="C68" s="2242"/>
      <c r="D68" s="2722"/>
      <c r="E68" s="3098">
        <v>0</v>
      </c>
      <c r="F68" s="3100"/>
      <c r="G68" s="3098">
        <f t="shared" si="2"/>
        <v>0</v>
      </c>
      <c r="I68" s="1690"/>
      <c r="J68" s="1688"/>
    </row>
    <row r="69" spans="1:10">
      <c r="A69" s="1678" t="s">
        <v>683</v>
      </c>
      <c r="C69" s="2242"/>
      <c r="D69" s="2722"/>
      <c r="E69" s="3098">
        <v>0</v>
      </c>
      <c r="F69" s="3100"/>
      <c r="G69" s="3098">
        <f t="shared" si="2"/>
        <v>0</v>
      </c>
      <c r="I69" s="1691"/>
      <c r="J69" s="1688"/>
    </row>
    <row r="70" spans="1:10">
      <c r="A70" s="1678" t="s">
        <v>1631</v>
      </c>
      <c r="C70" s="2242"/>
      <c r="D70" s="2722"/>
      <c r="E70" s="3098">
        <v>0</v>
      </c>
      <c r="F70" s="3100"/>
      <c r="G70" s="3098">
        <f t="shared" si="2"/>
        <v>0</v>
      </c>
      <c r="I70" s="1690"/>
      <c r="J70" s="1688"/>
    </row>
    <row r="71" spans="1:10" ht="15">
      <c r="A71" s="1685" t="s">
        <v>684</v>
      </c>
      <c r="B71" s="2532"/>
      <c r="C71" s="3105">
        <v>17588193000</v>
      </c>
      <c r="D71" s="2727"/>
      <c r="E71" s="3105"/>
      <c r="F71" s="3106"/>
      <c r="I71" s="2533"/>
      <c r="J71" s="2534"/>
    </row>
    <row r="72" spans="1:10" ht="15">
      <c r="A72" s="1678" t="s">
        <v>1820</v>
      </c>
      <c r="B72" s="2535"/>
      <c r="C72" s="3111"/>
      <c r="D72" s="2722"/>
      <c r="E72" s="3107">
        <v>0</v>
      </c>
      <c r="G72" s="3108">
        <f t="shared" ref="G72:G85" si="3">ROUND(SUM(E72),0)</f>
        <v>0</v>
      </c>
      <c r="I72" s="2533"/>
      <c r="J72" s="2534"/>
    </row>
    <row r="73" spans="1:10" ht="15">
      <c r="A73" s="1678" t="s">
        <v>685</v>
      </c>
      <c r="B73" s="2535"/>
      <c r="C73" s="3111"/>
      <c r="D73" s="2728"/>
      <c r="E73" s="3109">
        <v>0</v>
      </c>
      <c r="F73" s="2241"/>
      <c r="G73" s="3110">
        <f t="shared" si="3"/>
        <v>0</v>
      </c>
      <c r="I73" s="2536"/>
      <c r="J73" s="1688"/>
    </row>
    <row r="74" spans="1:10" ht="15">
      <c r="A74" s="1678" t="s">
        <v>686</v>
      </c>
      <c r="B74" s="2535"/>
      <c r="C74" s="3111"/>
      <c r="D74" s="2728"/>
      <c r="E74" s="3108">
        <v>0</v>
      </c>
      <c r="F74" s="2241"/>
      <c r="G74" s="3110">
        <f t="shared" si="3"/>
        <v>0</v>
      </c>
      <c r="I74" s="2536"/>
      <c r="J74" s="1688"/>
    </row>
    <row r="75" spans="1:10" ht="15">
      <c r="A75" s="1678" t="s">
        <v>687</v>
      </c>
      <c r="B75" s="2538"/>
      <c r="C75" s="3111"/>
      <c r="D75" s="2728"/>
      <c r="E75" s="3108">
        <v>0</v>
      </c>
      <c r="F75" s="2241"/>
      <c r="G75" s="3110">
        <f t="shared" si="3"/>
        <v>0</v>
      </c>
      <c r="I75" s="2536"/>
      <c r="J75" s="1688"/>
    </row>
    <row r="76" spans="1:10" ht="15">
      <c r="A76" s="2539" t="s">
        <v>688</v>
      </c>
      <c r="B76" s="2540"/>
      <c r="C76" s="3111"/>
      <c r="D76" s="2728"/>
      <c r="E76" s="3108">
        <v>0</v>
      </c>
      <c r="F76" s="2241"/>
      <c r="G76" s="3110">
        <f t="shared" si="3"/>
        <v>0</v>
      </c>
      <c r="I76" s="2536"/>
      <c r="J76" s="1688"/>
    </row>
    <row r="77" spans="1:10" ht="15">
      <c r="A77" s="1678" t="s">
        <v>689</v>
      </c>
      <c r="B77" s="2535"/>
      <c r="C77" s="3111"/>
      <c r="D77" s="2722"/>
      <c r="E77" s="3107">
        <v>200000000</v>
      </c>
      <c r="G77" s="3110">
        <f t="shared" si="3"/>
        <v>200000000</v>
      </c>
      <c r="I77" s="2536"/>
      <c r="J77" s="1688"/>
    </row>
    <row r="78" spans="1:10" ht="15">
      <c r="A78" s="2541" t="s">
        <v>690</v>
      </c>
      <c r="B78" s="2542"/>
      <c r="C78" s="3111"/>
      <c r="D78" s="2730"/>
      <c r="E78" s="3111">
        <v>1261193</v>
      </c>
      <c r="G78" s="3112">
        <f t="shared" si="3"/>
        <v>1261193</v>
      </c>
      <c r="I78" s="2536"/>
      <c r="J78" s="1688"/>
    </row>
    <row r="79" spans="1:10" ht="15">
      <c r="A79" s="1678" t="s">
        <v>691</v>
      </c>
      <c r="B79" s="2248"/>
      <c r="C79" s="3119"/>
      <c r="D79" s="2717"/>
      <c r="E79" s="3113">
        <v>0</v>
      </c>
      <c r="F79" s="3114"/>
      <c r="G79" s="3109">
        <f t="shared" si="3"/>
        <v>0</v>
      </c>
      <c r="I79" s="1687"/>
      <c r="J79" s="1688"/>
    </row>
    <row r="80" spans="1:10" ht="15">
      <c r="A80" s="1678" t="s">
        <v>692</v>
      </c>
      <c r="B80" s="1696"/>
      <c r="C80" s="3119"/>
      <c r="D80" s="2731"/>
      <c r="E80" s="3098">
        <v>0</v>
      </c>
      <c r="F80" s="3099"/>
      <c r="G80" s="3098">
        <f t="shared" si="3"/>
        <v>0</v>
      </c>
      <c r="I80" s="1697"/>
      <c r="J80" s="1688"/>
    </row>
    <row r="81" spans="1:15" ht="15">
      <c r="A81" s="1678" t="s">
        <v>693</v>
      </c>
      <c r="B81" s="1696"/>
      <c r="C81" s="3119"/>
      <c r="D81" s="2731"/>
      <c r="E81" s="3098">
        <v>0</v>
      </c>
      <c r="F81" s="3099"/>
      <c r="G81" s="3098">
        <f t="shared" si="3"/>
        <v>0</v>
      </c>
      <c r="I81" s="1697"/>
      <c r="J81" s="1688"/>
    </row>
    <row r="82" spans="1:15" ht="15">
      <c r="A82" s="1678" t="s">
        <v>694</v>
      </c>
      <c r="B82" s="1696"/>
      <c r="C82" s="3119"/>
      <c r="D82" s="2731"/>
      <c r="E82" s="3098">
        <v>0</v>
      </c>
      <c r="F82" s="3099"/>
      <c r="G82" s="3098">
        <f t="shared" si="3"/>
        <v>0</v>
      </c>
      <c r="I82" s="1697"/>
      <c r="J82" s="1688"/>
    </row>
    <row r="83" spans="1:15" ht="15">
      <c r="A83" s="1678" t="s">
        <v>1633</v>
      </c>
      <c r="B83" s="1696"/>
      <c r="C83" s="3119"/>
      <c r="D83" s="2731"/>
      <c r="E83" s="3098">
        <v>0</v>
      </c>
      <c r="F83" s="3099"/>
      <c r="G83" s="3098">
        <f t="shared" si="3"/>
        <v>0</v>
      </c>
      <c r="I83" s="1687"/>
      <c r="J83" s="1688"/>
    </row>
    <row r="84" spans="1:15" ht="15">
      <c r="A84" s="1678" t="s">
        <v>1632</v>
      </c>
      <c r="B84" s="1696"/>
      <c r="C84" s="3119"/>
      <c r="D84" s="2731"/>
      <c r="E84" s="3098">
        <v>0</v>
      </c>
      <c r="F84" s="3099"/>
      <c r="G84" s="3098">
        <f t="shared" si="3"/>
        <v>0</v>
      </c>
      <c r="I84" s="1687"/>
      <c r="J84" s="1688"/>
    </row>
    <row r="85" spans="1:15" ht="15">
      <c r="A85" s="1678" t="s">
        <v>695</v>
      </c>
      <c r="B85" s="1696"/>
      <c r="C85" s="3119"/>
      <c r="D85" s="2731"/>
      <c r="E85" s="3098">
        <v>0</v>
      </c>
      <c r="F85" s="3100"/>
      <c r="G85" s="3098">
        <f t="shared" si="3"/>
        <v>0</v>
      </c>
      <c r="I85" s="1697"/>
      <c r="J85" s="1688"/>
    </row>
    <row r="86" spans="1:15" ht="15">
      <c r="A86" s="1685" t="s">
        <v>696</v>
      </c>
      <c r="B86" s="2543"/>
      <c r="C86" s="3118">
        <v>9661600</v>
      </c>
      <c r="D86" s="2729"/>
      <c r="E86" s="3109"/>
      <c r="F86" s="2544"/>
      <c r="G86" s="3098"/>
      <c r="I86" s="1697"/>
      <c r="J86" s="1688"/>
    </row>
    <row r="87" spans="1:15" ht="15">
      <c r="A87" s="1678" t="s">
        <v>697</v>
      </c>
      <c r="B87" s="2545"/>
      <c r="C87" s="3119"/>
      <c r="D87" s="2729"/>
      <c r="E87" s="3098">
        <v>75750</v>
      </c>
      <c r="F87" s="2544"/>
      <c r="G87" s="3098">
        <f>ROUND(SUM(E87),0)</f>
        <v>75750</v>
      </c>
      <c r="I87" s="1687"/>
      <c r="J87" s="1688"/>
    </row>
    <row r="88" spans="1:15">
      <c r="A88" s="1685" t="s">
        <v>698</v>
      </c>
      <c r="B88" s="2546"/>
      <c r="C88" s="3118">
        <v>51651100</v>
      </c>
      <c r="D88" s="2726"/>
      <c r="E88" s="2547"/>
      <c r="F88" s="2544"/>
      <c r="G88" s="2547"/>
      <c r="I88" s="2603"/>
      <c r="J88" s="1688"/>
    </row>
    <row r="89" spans="1:15">
      <c r="A89" s="1678" t="s">
        <v>699</v>
      </c>
      <c r="B89" s="2549"/>
      <c r="C89" s="3119"/>
      <c r="D89" s="2726"/>
      <c r="E89" s="2548">
        <v>1036403</v>
      </c>
      <c r="F89" s="2544"/>
      <c r="G89" s="2547">
        <f>ROUND(SUM(E89),0)</f>
        <v>1036403</v>
      </c>
      <c r="I89" s="2603"/>
      <c r="J89" s="1688"/>
    </row>
    <row r="90" spans="1:15">
      <c r="A90" s="1685" t="s">
        <v>700</v>
      </c>
      <c r="B90" s="2550"/>
      <c r="C90" s="3118">
        <v>15528213</v>
      </c>
      <c r="D90" s="2732"/>
      <c r="E90" s="2547"/>
      <c r="F90" s="2544"/>
      <c r="G90" s="2547"/>
      <c r="I90" s="2604"/>
      <c r="J90" s="1688"/>
    </row>
    <row r="91" spans="1:15">
      <c r="A91" s="1678" t="s">
        <v>701</v>
      </c>
      <c r="B91" s="2551"/>
      <c r="C91" s="2241"/>
      <c r="D91" s="2732"/>
      <c r="E91" s="2547">
        <v>0</v>
      </c>
      <c r="F91" s="2544"/>
      <c r="G91" s="2547">
        <f>ROUND(SUM(E91),0)</f>
        <v>0</v>
      </c>
      <c r="I91" s="2604"/>
      <c r="J91" s="1688"/>
    </row>
    <row r="92" spans="1:15">
      <c r="A92" s="1678" t="s">
        <v>702</v>
      </c>
      <c r="B92" s="2551"/>
      <c r="C92" s="2241"/>
      <c r="D92" s="2732"/>
      <c r="E92" s="2547">
        <v>0</v>
      </c>
      <c r="F92" s="2544"/>
      <c r="G92" s="2547">
        <f>ROUND(SUM(E92),0)</f>
        <v>0</v>
      </c>
      <c r="I92" s="2604"/>
      <c r="J92" s="1688"/>
    </row>
    <row r="93" spans="1:15">
      <c r="A93" s="1678" t="s">
        <v>703</v>
      </c>
      <c r="B93" s="2551"/>
      <c r="C93" s="2241"/>
      <c r="D93" s="2732"/>
      <c r="E93" s="2547">
        <v>0</v>
      </c>
      <c r="F93" s="2544"/>
      <c r="G93" s="2547">
        <f>ROUND(SUM(E93),0)</f>
        <v>0</v>
      </c>
      <c r="I93" s="2604"/>
      <c r="J93" s="1688"/>
    </row>
    <row r="94" spans="1:15">
      <c r="A94" s="1678" t="s">
        <v>704</v>
      </c>
      <c r="B94" s="2541"/>
      <c r="C94" s="3111"/>
      <c r="D94" s="2728"/>
      <c r="E94" s="2547">
        <v>0</v>
      </c>
      <c r="F94" s="3100"/>
      <c r="G94" s="2547">
        <f>ROUND(SUM(E94),0)</f>
        <v>0</v>
      </c>
      <c r="I94" s="2604"/>
      <c r="J94" s="1688"/>
    </row>
    <row r="95" spans="1:15">
      <c r="A95" s="2552" t="s">
        <v>68</v>
      </c>
      <c r="B95" s="2553"/>
      <c r="C95" s="3120">
        <f>ROUND(SUM(C9:C94),0)</f>
        <v>21112382579</v>
      </c>
      <c r="D95" s="2733"/>
      <c r="E95" s="3115">
        <f>ROUND(SUM(E9:E94),0)</f>
        <v>231740310</v>
      </c>
      <c r="F95" s="3116"/>
      <c r="G95" s="3115">
        <f>ROUND(SUM(G9:G94),0)</f>
        <v>231740310</v>
      </c>
      <c r="I95" s="2606"/>
      <c r="J95" s="1679"/>
    </row>
    <row r="96" spans="1:15" s="1675" customFormat="1" ht="25.5">
      <c r="A96" s="2554" t="s">
        <v>705</v>
      </c>
      <c r="B96" s="2555"/>
      <c r="C96" s="3110">
        <v>89000</v>
      </c>
      <c r="D96" s="2607"/>
      <c r="E96" s="3101"/>
      <c r="F96" s="3114"/>
      <c r="G96" s="3117"/>
      <c r="I96" s="2560"/>
      <c r="J96" s="1679"/>
      <c r="K96" s="1636"/>
      <c r="L96" s="1636"/>
      <c r="M96" s="1674"/>
      <c r="N96" s="1674"/>
      <c r="O96" s="1636"/>
    </row>
    <row r="97" spans="1:15" s="1675" customFormat="1">
      <c r="A97" s="2556" t="s">
        <v>706</v>
      </c>
      <c r="B97" s="2555"/>
      <c r="C97" s="3121"/>
      <c r="D97" s="2608"/>
      <c r="E97" s="3109">
        <v>-703116</v>
      </c>
      <c r="F97" s="3114"/>
      <c r="G97" s="2547">
        <f>ROUND(SUM(E97),0)</f>
        <v>-703116</v>
      </c>
      <c r="I97" s="2560"/>
      <c r="J97" s="1679"/>
      <c r="K97" s="1636"/>
      <c r="L97" s="1636"/>
      <c r="M97" s="1674"/>
      <c r="N97" s="1674"/>
      <c r="O97" s="1636"/>
    </row>
    <row r="98" spans="1:15" s="1675" customFormat="1">
      <c r="A98" s="2556" t="s">
        <v>707</v>
      </c>
      <c r="B98" s="1698"/>
      <c r="C98" s="3110"/>
      <c r="D98" s="2557"/>
      <c r="E98" s="3101">
        <v>10</v>
      </c>
      <c r="F98" s="3099"/>
      <c r="G98" s="2547">
        <f>ROUND(SUM(E98),0)</f>
        <v>10</v>
      </c>
      <c r="H98" s="1686"/>
      <c r="I98" s="2609"/>
      <c r="J98" s="1679"/>
      <c r="K98" s="1636"/>
      <c r="L98" s="1636"/>
      <c r="M98" s="1674"/>
      <c r="N98" s="1674"/>
      <c r="O98" s="1636"/>
    </row>
    <row r="99" spans="1:15" s="1675" customFormat="1" ht="13.5" thickBot="1">
      <c r="A99" s="2552" t="s">
        <v>708</v>
      </c>
      <c r="B99" s="2532"/>
      <c r="C99" s="3202">
        <f>ROUND(SUM(C95:C98),0)</f>
        <v>21112471579</v>
      </c>
      <c r="D99" s="1987"/>
      <c r="E99" s="3203">
        <f>ROUND(SUM(E95:E98),0)</f>
        <v>231037204</v>
      </c>
      <c r="F99" s="1695"/>
      <c r="G99" s="3203">
        <f>ROUND(SUM(G95:G98),0)</f>
        <v>231037204</v>
      </c>
      <c r="H99" s="1686"/>
      <c r="I99" s="2609"/>
      <c r="J99" s="1679"/>
      <c r="K99" s="1636"/>
      <c r="L99" s="1636"/>
      <c r="M99" s="1674"/>
      <c r="N99" s="1674"/>
      <c r="O99" s="1636"/>
    </row>
    <row r="100" spans="1:15" ht="13.5" thickTop="1">
      <c r="A100" s="2558"/>
      <c r="B100" s="2559"/>
      <c r="C100" s="2563"/>
      <c r="D100" s="2560"/>
      <c r="E100" s="2548"/>
      <c r="F100" s="2544"/>
      <c r="G100" s="2561"/>
      <c r="H100" s="2562"/>
      <c r="I100" s="2609"/>
      <c r="J100" s="1679"/>
    </row>
    <row r="101" spans="1:15">
      <c r="A101" s="2568" t="s">
        <v>1734</v>
      </c>
      <c r="B101" s="2559"/>
      <c r="C101" s="2559"/>
      <c r="D101" s="2560"/>
      <c r="E101" s="2548"/>
      <c r="F101" s="2544"/>
      <c r="G101" s="2561"/>
      <c r="H101" s="2562"/>
      <c r="I101" s="2609"/>
      <c r="J101" s="1679"/>
    </row>
    <row r="102" spans="1:15">
      <c r="A102" s="2568" t="s">
        <v>1803</v>
      </c>
      <c r="B102" s="2559"/>
      <c r="C102" s="2559"/>
      <c r="D102" s="2560"/>
      <c r="E102" s="2548"/>
      <c r="F102" s="2544"/>
      <c r="G102" s="2561"/>
      <c r="H102" s="2562"/>
      <c r="I102" s="2609"/>
      <c r="J102" s="1679"/>
    </row>
    <row r="103" spans="1:15">
      <c r="A103" s="2611" t="s">
        <v>1735</v>
      </c>
      <c r="B103" s="2566"/>
      <c r="C103" s="2567"/>
      <c r="D103" s="1679"/>
      <c r="E103" s="2564"/>
      <c r="F103" s="2544"/>
      <c r="G103" s="2565"/>
      <c r="I103" s="1679"/>
      <c r="J103" s="1679"/>
    </row>
    <row r="104" spans="1:15">
      <c r="A104" s="2573" t="s">
        <v>1736</v>
      </c>
      <c r="B104" s="2560"/>
      <c r="C104" s="2560"/>
      <c r="D104" s="2551"/>
      <c r="E104" s="2564"/>
      <c r="F104" s="2241"/>
    </row>
    <row r="105" spans="1:15">
      <c r="A105" s="2573" t="s">
        <v>1737</v>
      </c>
      <c r="B105" s="2569"/>
      <c r="C105" s="2570"/>
      <c r="D105" s="2571"/>
      <c r="E105" s="2547"/>
      <c r="F105" s="2241"/>
      <c r="G105" s="2547"/>
    </row>
    <row r="106" spans="1:15">
      <c r="B106" s="2569"/>
      <c r="C106" s="2618"/>
      <c r="D106" s="2571"/>
      <c r="E106" s="2564"/>
      <c r="F106" s="2619"/>
      <c r="G106" s="2620"/>
    </row>
    <row r="107" spans="1:15">
      <c r="B107" s="2572"/>
      <c r="C107" s="2734"/>
      <c r="D107" s="2610"/>
      <c r="E107" s="2734"/>
      <c r="F107" s="2610"/>
      <c r="G107" s="2734"/>
    </row>
    <row r="108" spans="1:15">
      <c r="B108" s="1699"/>
      <c r="C108" s="2735"/>
      <c r="D108" s="2562"/>
      <c r="E108" s="2619"/>
      <c r="F108" s="2564"/>
      <c r="G108" s="2736"/>
    </row>
    <row r="109" spans="1:15">
      <c r="B109" s="1699"/>
      <c r="C109" s="2735"/>
      <c r="D109" s="2562"/>
      <c r="E109" s="2619"/>
      <c r="F109" s="2564"/>
      <c r="G109" s="2736"/>
    </row>
    <row r="110" spans="1:15">
      <c r="A110" s="2541"/>
      <c r="B110" s="2560"/>
      <c r="C110" s="2560"/>
      <c r="I110" s="1701"/>
    </row>
    <row r="111" spans="1:15">
      <c r="A111" s="2541"/>
      <c r="B111" s="2560"/>
      <c r="C111" s="2560"/>
    </row>
    <row r="113" spans="1:6">
      <c r="A113" s="2560"/>
      <c r="B113" s="2605"/>
      <c r="C113" s="2605"/>
      <c r="D113" s="2605"/>
      <c r="E113" s="2537"/>
      <c r="F113" s="2537"/>
    </row>
    <row r="114" spans="1:6" ht="12.75" customHeight="1">
      <c r="A114" s="2560"/>
      <c r="B114" s="2605"/>
      <c r="C114" s="2605"/>
      <c r="D114" s="2605"/>
      <c r="E114" s="2537"/>
      <c r="F114" s="2537"/>
    </row>
    <row r="115" spans="1:6" ht="12.75" customHeight="1">
      <c r="A115" s="2560"/>
      <c r="B115" s="2605"/>
      <c r="C115" s="2605"/>
      <c r="D115" s="2605"/>
      <c r="E115" s="2537"/>
      <c r="F115" s="2537"/>
    </row>
    <row r="116" spans="1:6" ht="12.75" customHeight="1">
      <c r="A116" s="2560"/>
      <c r="B116" s="2605"/>
      <c r="C116" s="2605"/>
      <c r="D116" s="2605"/>
      <c r="E116" s="2537"/>
      <c r="F116" s="2537"/>
    </row>
    <row r="117" spans="1:6">
      <c r="A117" s="2560"/>
      <c r="B117" s="2605"/>
      <c r="C117" s="2605"/>
    </row>
  </sheetData>
  <printOptions horizontalCentered="1" verticalCentered="1"/>
  <pageMargins left="0.25" right="0.25" top="0.5" bottom="0.25" header="0.5" footer="0.25"/>
  <pageSetup scale="69" firstPageNumber="38" fitToHeight="2" orientation="landscape" useFirstPageNumber="1" r:id="rId1"/>
  <headerFooter scaleWithDoc="0" alignWithMargins="0">
    <oddFooter>&amp;C&amp;8&amp;P</oddFooter>
  </headerFooter>
  <rowBreaks count="1" manualBreakCount="1">
    <brk id="56" max="6" man="1"/>
  </rowBreaks>
</worksheet>
</file>

<file path=xl/worksheets/sheet37.xml><?xml version="1.0" encoding="utf-8"?>
<worksheet xmlns="http://schemas.openxmlformats.org/spreadsheetml/2006/main" xmlns:r="http://schemas.openxmlformats.org/officeDocument/2006/relationships">
  <sheetPr codeName="Sheet37">
    <pageSetUpPr autoPageBreaks="0"/>
  </sheetPr>
  <dimension ref="A1:J109"/>
  <sheetViews>
    <sheetView showGridLines="0" zoomScaleNormal="100" zoomScaleSheetLayoutView="79" workbookViewId="0"/>
  </sheetViews>
  <sheetFormatPr defaultRowHeight="15"/>
  <cols>
    <col min="1" max="1" width="2.21875" style="2102" customWidth="1"/>
    <col min="2" max="2" width="8.88671875" style="2102"/>
    <col min="3" max="3" width="2.21875" style="2102" customWidth="1"/>
    <col min="4" max="4" width="21.109375" style="2102" bestFit="1" customWidth="1"/>
    <col min="5" max="5" width="2.21875" style="2102" customWidth="1"/>
    <col min="6" max="6" width="58.6640625" style="2102" customWidth="1"/>
    <col min="7" max="7" width="2.21875" style="2102" customWidth="1"/>
    <col min="8" max="8" width="16" style="2102" customWidth="1"/>
    <col min="9" max="9" width="2.21875" style="2102" customWidth="1"/>
    <col min="10" max="10" width="16.33203125" style="2102" customWidth="1"/>
    <col min="11" max="11" width="8.88671875" style="2102" customWidth="1"/>
    <col min="12" max="16384" width="8.88671875" style="2102"/>
  </cols>
  <sheetData>
    <row r="1" spans="1:10">
      <c r="A1" s="1720" t="s">
        <v>1805</v>
      </c>
    </row>
    <row r="2" spans="1:10">
      <c r="A2" s="2796"/>
    </row>
    <row r="3" spans="1:10" ht="15.75">
      <c r="A3" s="2098" t="s">
        <v>0</v>
      </c>
      <c r="B3" s="2093"/>
      <c r="C3" s="2093"/>
      <c r="D3" s="2093"/>
      <c r="E3" s="2093"/>
      <c r="F3" s="2093"/>
      <c r="G3" s="2093"/>
      <c r="H3" s="2099"/>
      <c r="I3" s="2100"/>
      <c r="J3" s="2101" t="s">
        <v>709</v>
      </c>
    </row>
    <row r="4" spans="1:10" ht="15.75">
      <c r="A4" s="2103" t="s">
        <v>1565</v>
      </c>
      <c r="B4" s="2103"/>
      <c r="C4" s="2103"/>
      <c r="D4" s="2103"/>
      <c r="E4" s="2103"/>
      <c r="F4" s="2103"/>
      <c r="G4" s="2104"/>
      <c r="H4" s="2105"/>
      <c r="I4" s="2106"/>
      <c r="J4" s="2106"/>
    </row>
    <row r="5" spans="1:10" ht="15.75">
      <c r="A5" s="2103" t="s">
        <v>710</v>
      </c>
      <c r="B5" s="2103"/>
      <c r="C5" s="2103"/>
      <c r="D5" s="2103"/>
      <c r="E5" s="2103"/>
      <c r="F5" s="2103"/>
      <c r="G5" s="2104"/>
      <c r="H5" s="2107"/>
      <c r="I5" s="2106"/>
      <c r="J5" s="2106"/>
    </row>
    <row r="6" spans="1:10" ht="15.75">
      <c r="A6" s="2108"/>
      <c r="B6" s="2093"/>
      <c r="C6" s="2093"/>
      <c r="D6" s="2093"/>
      <c r="E6" s="2093"/>
      <c r="F6" s="2093"/>
      <c r="G6" s="2093"/>
      <c r="H6" s="2099"/>
      <c r="I6" s="2106"/>
      <c r="J6" s="2106"/>
    </row>
    <row r="7" spans="1:10" s="2112" customFormat="1" ht="12">
      <c r="A7" s="2109"/>
      <c r="B7" s="2110"/>
      <c r="C7" s="2110"/>
      <c r="D7" s="2109"/>
      <c r="E7" s="2109"/>
      <c r="F7" s="2109"/>
      <c r="G7" s="2109"/>
      <c r="H7" s="2109"/>
      <c r="I7" s="2109"/>
      <c r="J7" s="2111"/>
    </row>
    <row r="8" spans="1:10" s="2112" customFormat="1" ht="12">
      <c r="A8" s="2110"/>
      <c r="B8" s="2113" t="s">
        <v>711</v>
      </c>
      <c r="C8" s="2113"/>
      <c r="D8" s="2114"/>
      <c r="E8" s="2114"/>
      <c r="F8" s="2114"/>
      <c r="G8" s="2114"/>
      <c r="H8" s="2115"/>
      <c r="I8" s="2116"/>
      <c r="J8" s="2110"/>
    </row>
    <row r="9" spans="1:10" s="2112" customFormat="1" ht="12.75" thickBot="1">
      <c r="A9" s="2110"/>
      <c r="B9" s="2117" t="s">
        <v>713</v>
      </c>
      <c r="C9" s="2118"/>
      <c r="D9" s="2119" t="s">
        <v>714</v>
      </c>
      <c r="E9" s="2120"/>
      <c r="F9" s="2119" t="s">
        <v>623</v>
      </c>
      <c r="G9" s="2120"/>
      <c r="H9" s="2121" t="s">
        <v>625</v>
      </c>
      <c r="I9" s="2122"/>
      <c r="J9" s="2123" t="s">
        <v>712</v>
      </c>
    </row>
    <row r="10" spans="1:10" s="2112" customFormat="1" ht="12">
      <c r="A10" s="2124" t="s">
        <v>715</v>
      </c>
      <c r="B10" s="2095"/>
      <c r="C10" s="2095"/>
      <c r="D10" s="2095"/>
      <c r="E10" s="2110"/>
      <c r="F10" s="2125"/>
      <c r="G10" s="2125"/>
      <c r="H10" s="2126"/>
      <c r="I10" s="2127"/>
      <c r="J10" s="2127"/>
    </row>
    <row r="11" spans="1:10" s="2112" customFormat="1" ht="12">
      <c r="A11" s="2124"/>
      <c r="B11" s="2128" t="s">
        <v>716</v>
      </c>
      <c r="C11" s="2124"/>
      <c r="D11" s="2129" t="s">
        <v>717</v>
      </c>
      <c r="E11" s="2110"/>
      <c r="F11" s="2130" t="s">
        <v>718</v>
      </c>
      <c r="G11" s="2131"/>
      <c r="H11" s="2233">
        <v>0</v>
      </c>
      <c r="I11" s="2234"/>
      <c r="J11" s="2235">
        <v>5824761.2400000002</v>
      </c>
    </row>
    <row r="12" spans="1:10" s="2112" customFormat="1" ht="12">
      <c r="A12" s="2124"/>
      <c r="B12" s="2128" t="s">
        <v>719</v>
      </c>
      <c r="C12" s="2124"/>
      <c r="D12" s="2129" t="s">
        <v>720</v>
      </c>
      <c r="E12" s="2110"/>
      <c r="F12" s="2130" t="s">
        <v>721</v>
      </c>
      <c r="G12" s="2130"/>
      <c r="H12" s="2132">
        <v>0</v>
      </c>
      <c r="I12" s="2133"/>
      <c r="J12" s="2126">
        <v>10057886.999999998</v>
      </c>
    </row>
    <row r="13" spans="1:10" s="2112" customFormat="1" ht="12">
      <c r="A13" s="2124"/>
      <c r="B13" s="2128" t="s">
        <v>722</v>
      </c>
      <c r="C13" s="2124"/>
      <c r="D13" s="2129" t="s">
        <v>723</v>
      </c>
      <c r="E13" s="2110"/>
      <c r="F13" s="2130" t="s">
        <v>724</v>
      </c>
      <c r="G13" s="2130"/>
      <c r="H13" s="2132">
        <v>0</v>
      </c>
      <c r="I13" s="2133"/>
      <c r="J13" s="2126">
        <v>399900</v>
      </c>
    </row>
    <row r="14" spans="1:10" s="2112" customFormat="1" ht="12">
      <c r="A14" s="2124"/>
      <c r="B14" s="2128" t="s">
        <v>725</v>
      </c>
      <c r="C14" s="2124"/>
      <c r="D14" s="2129" t="s">
        <v>726</v>
      </c>
      <c r="E14" s="2110"/>
      <c r="F14" s="2130" t="s">
        <v>727</v>
      </c>
      <c r="G14" s="2130"/>
      <c r="H14" s="2132">
        <v>0</v>
      </c>
      <c r="I14" s="2133"/>
      <c r="J14" s="2126">
        <v>2102760</v>
      </c>
    </row>
    <row r="15" spans="1:10" s="2112" customFormat="1" ht="12">
      <c r="A15" s="2124"/>
      <c r="B15" s="2128" t="s">
        <v>728</v>
      </c>
      <c r="C15" s="2124"/>
      <c r="D15" s="2129" t="s">
        <v>726</v>
      </c>
      <c r="E15" s="2110"/>
      <c r="F15" s="2130" t="s">
        <v>729</v>
      </c>
      <c r="G15" s="2130"/>
      <c r="H15" s="2132">
        <v>0</v>
      </c>
      <c r="I15" s="2133"/>
      <c r="J15" s="2126">
        <v>147198591</v>
      </c>
    </row>
    <row r="16" spans="1:10" s="2112" customFormat="1" ht="12">
      <c r="A16" s="2124"/>
      <c r="B16" s="2128" t="s">
        <v>730</v>
      </c>
      <c r="C16" s="2124"/>
      <c r="D16" s="2129" t="s">
        <v>726</v>
      </c>
      <c r="E16" s="2110"/>
      <c r="F16" s="2130" t="s">
        <v>731</v>
      </c>
      <c r="G16" s="2130"/>
      <c r="H16" s="2134">
        <v>348738.7</v>
      </c>
      <c r="I16" s="2133"/>
      <c r="J16" s="2126">
        <v>11997813.709999999</v>
      </c>
    </row>
    <row r="17" spans="1:10" s="2112" customFormat="1" ht="12">
      <c r="A17" s="2124"/>
      <c r="B17" s="2128" t="s">
        <v>732</v>
      </c>
      <c r="C17" s="2124"/>
      <c r="D17" s="2129" t="s">
        <v>726</v>
      </c>
      <c r="E17" s="2110"/>
      <c r="F17" s="2130" t="s">
        <v>733</v>
      </c>
      <c r="G17" s="2130"/>
      <c r="H17" s="2134">
        <v>7527.939999999996</v>
      </c>
      <c r="I17" s="2133"/>
      <c r="J17" s="2126">
        <v>5448428.6100000003</v>
      </c>
    </row>
    <row r="18" spans="1:10" s="2112" customFormat="1" ht="12">
      <c r="A18" s="2124"/>
      <c r="B18" s="2128" t="s">
        <v>734</v>
      </c>
      <c r="C18" s="2124"/>
      <c r="D18" s="2129" t="s">
        <v>726</v>
      </c>
      <c r="E18" s="2110"/>
      <c r="F18" s="2130" t="s">
        <v>735</v>
      </c>
      <c r="G18" s="2130"/>
      <c r="H18" s="2132">
        <v>0</v>
      </c>
      <c r="I18" s="2133"/>
      <c r="J18" s="2126">
        <v>53551200.24000001</v>
      </c>
    </row>
    <row r="19" spans="1:10" s="2112" customFormat="1" ht="12">
      <c r="A19" s="2124"/>
      <c r="B19" s="2128" t="s">
        <v>736</v>
      </c>
      <c r="C19" s="2124"/>
      <c r="D19" s="2129" t="s">
        <v>726</v>
      </c>
      <c r="E19" s="2110"/>
      <c r="F19" s="2130" t="s">
        <v>737</v>
      </c>
      <c r="G19" s="2130"/>
      <c r="H19" s="2132">
        <v>0</v>
      </c>
      <c r="I19" s="2133"/>
      <c r="J19" s="2126">
        <v>6039255</v>
      </c>
    </row>
    <row r="20" spans="1:10" s="2112" customFormat="1" ht="12">
      <c r="A20" s="2124"/>
      <c r="B20" s="2128" t="s">
        <v>738</v>
      </c>
      <c r="C20" s="2124"/>
      <c r="D20" s="2129" t="s">
        <v>726</v>
      </c>
      <c r="E20" s="2110"/>
      <c r="F20" s="2130" t="s">
        <v>739</v>
      </c>
      <c r="G20" s="2130"/>
      <c r="H20" s="2135">
        <v>14667112.6</v>
      </c>
      <c r="I20" s="2133"/>
      <c r="J20" s="2126">
        <v>204757614.71000001</v>
      </c>
    </row>
    <row r="21" spans="1:10" s="2112" customFormat="1" ht="12">
      <c r="A21" s="2124"/>
      <c r="B21" s="2128" t="s">
        <v>740</v>
      </c>
      <c r="C21" s="2124"/>
      <c r="D21" s="2129" t="s">
        <v>726</v>
      </c>
      <c r="E21" s="2110"/>
      <c r="F21" s="2130" t="s">
        <v>741</v>
      </c>
      <c r="G21" s="2130"/>
      <c r="H21" s="2132">
        <v>0</v>
      </c>
      <c r="I21" s="2133"/>
      <c r="J21" s="2126">
        <v>906803696</v>
      </c>
    </row>
    <row r="22" spans="1:10" s="2112" customFormat="1" ht="12">
      <c r="A22" s="2124"/>
      <c r="B22" s="2136">
        <v>84.39</v>
      </c>
      <c r="C22" s="2129"/>
      <c r="D22" s="2129" t="s">
        <v>726</v>
      </c>
      <c r="E22" s="2110"/>
      <c r="F22" s="2130" t="s">
        <v>742</v>
      </c>
      <c r="G22" s="2130"/>
      <c r="H22" s="2137">
        <v>0</v>
      </c>
      <c r="I22" s="2133"/>
      <c r="J22" s="2138">
        <v>25694044</v>
      </c>
    </row>
    <row r="23" spans="1:10" s="2112" customFormat="1" ht="12">
      <c r="A23" s="2124"/>
      <c r="B23" s="2128" t="s">
        <v>743</v>
      </c>
      <c r="C23" s="2124"/>
      <c r="D23" s="2129" t="s">
        <v>726</v>
      </c>
      <c r="E23" s="2110"/>
      <c r="F23" s="2130" t="s">
        <v>744</v>
      </c>
      <c r="G23" s="2130"/>
      <c r="H23" s="2132">
        <v>0</v>
      </c>
      <c r="I23" s="2126"/>
      <c r="J23" s="2126">
        <v>755867980.04999995</v>
      </c>
    </row>
    <row r="24" spans="1:10" s="2112" customFormat="1" ht="12">
      <c r="A24" s="2124"/>
      <c r="B24" s="2128" t="s">
        <v>745</v>
      </c>
      <c r="C24" s="2124"/>
      <c r="D24" s="2129" t="s">
        <v>726</v>
      </c>
      <c r="E24" s="2110"/>
      <c r="F24" s="2130" t="s">
        <v>746</v>
      </c>
      <c r="G24" s="2130"/>
      <c r="H24" s="2132">
        <v>0</v>
      </c>
      <c r="I24" s="2126"/>
      <c r="J24" s="2126">
        <v>34302395</v>
      </c>
    </row>
    <row r="25" spans="1:10" s="2112" customFormat="1" ht="12" customHeight="1">
      <c r="A25" s="2110"/>
      <c r="B25" s="2139" t="s">
        <v>747</v>
      </c>
      <c r="C25" s="2140"/>
      <c r="D25" s="2140" t="s">
        <v>726</v>
      </c>
      <c r="E25" s="2140"/>
      <c r="F25" s="2141" t="s">
        <v>748</v>
      </c>
      <c r="G25" s="2141"/>
      <c r="H25" s="2132">
        <v>0</v>
      </c>
      <c r="I25" s="2142"/>
      <c r="J25" s="2143">
        <v>2468557791</v>
      </c>
    </row>
    <row r="26" spans="1:10" s="2112" customFormat="1" ht="12" customHeight="1">
      <c r="A26" s="2110"/>
      <c r="B26" s="2128" t="s">
        <v>749</v>
      </c>
      <c r="C26" s="2129"/>
      <c r="D26" s="2129" t="s">
        <v>726</v>
      </c>
      <c r="E26" s="2110"/>
      <c r="F26" s="2130" t="s">
        <v>750</v>
      </c>
      <c r="G26" s="2130"/>
      <c r="H26" s="2135">
        <v>15194705.610000001</v>
      </c>
      <c r="I26" s="2144"/>
      <c r="J26" s="2126">
        <v>381267538.17000002</v>
      </c>
    </row>
    <row r="27" spans="1:10" s="2112" customFormat="1" ht="12">
      <c r="A27" s="2110"/>
      <c r="B27" s="2139" t="s">
        <v>751</v>
      </c>
      <c r="C27" s="2140"/>
      <c r="D27" s="2140" t="s">
        <v>726</v>
      </c>
      <c r="E27" s="2140"/>
      <c r="F27" s="2141" t="s">
        <v>752</v>
      </c>
      <c r="G27" s="2141"/>
      <c r="H27" s="2132">
        <v>0</v>
      </c>
      <c r="I27" s="2142"/>
      <c r="J27" s="2143">
        <v>527364018.81</v>
      </c>
    </row>
    <row r="28" spans="1:10" s="2112" customFormat="1" ht="12">
      <c r="A28" s="2110"/>
      <c r="B28" s="2128" t="s">
        <v>753</v>
      </c>
      <c r="C28" s="2129"/>
      <c r="D28" s="2129" t="s">
        <v>726</v>
      </c>
      <c r="E28" s="2110"/>
      <c r="F28" s="2130" t="s">
        <v>754</v>
      </c>
      <c r="G28" s="2130"/>
      <c r="H28" s="2132">
        <v>0</v>
      </c>
      <c r="I28" s="2144"/>
      <c r="J28" s="2126">
        <v>856884</v>
      </c>
    </row>
    <row r="29" spans="1:10" s="2112" customFormat="1" ht="12">
      <c r="A29" s="2110"/>
      <c r="B29" s="2139" t="s">
        <v>755</v>
      </c>
      <c r="C29" s="2140"/>
      <c r="D29" s="2140" t="s">
        <v>726</v>
      </c>
      <c r="E29" s="2140"/>
      <c r="F29" s="2141" t="s">
        <v>756</v>
      </c>
      <c r="G29" s="2141"/>
      <c r="H29" s="2132">
        <v>0</v>
      </c>
      <c r="I29" s="2142"/>
      <c r="J29" s="2143">
        <v>2297731</v>
      </c>
    </row>
    <row r="30" spans="1:10" s="2112" customFormat="1" ht="12">
      <c r="A30" s="2110"/>
      <c r="B30" s="2128" t="s">
        <v>757</v>
      </c>
      <c r="C30" s="2129"/>
      <c r="D30" s="2129" t="s">
        <v>726</v>
      </c>
      <c r="E30" s="2110"/>
      <c r="F30" s="2130" t="s">
        <v>758</v>
      </c>
      <c r="G30" s="2130"/>
      <c r="H30" s="2132">
        <v>0</v>
      </c>
      <c r="I30" s="2144"/>
      <c r="J30" s="2126">
        <v>616479620</v>
      </c>
    </row>
    <row r="31" spans="1:10" s="2112" customFormat="1" ht="12">
      <c r="A31" s="2110"/>
      <c r="B31" s="2128" t="s">
        <v>759</v>
      </c>
      <c r="C31" s="2129"/>
      <c r="D31" s="2129" t="s">
        <v>760</v>
      </c>
      <c r="E31" s="2110"/>
      <c r="F31" s="2130" t="s">
        <v>761</v>
      </c>
      <c r="G31" s="2130"/>
      <c r="H31" s="2132">
        <v>0</v>
      </c>
      <c r="I31" s="2144"/>
      <c r="J31" s="2126">
        <v>411249</v>
      </c>
    </row>
    <row r="32" spans="1:10" s="2112" customFormat="1" ht="12.75" customHeight="1">
      <c r="A32" s="2110"/>
      <c r="B32" s="2139"/>
      <c r="C32" s="2110"/>
      <c r="D32" s="2110"/>
      <c r="E32" s="2110"/>
      <c r="F32" s="2145" t="s">
        <v>762</v>
      </c>
      <c r="G32" s="2145"/>
      <c r="H32" s="2531">
        <f>ROUND(SUM(H11:H31),2)</f>
        <v>30218084.850000001</v>
      </c>
      <c r="I32" s="2146"/>
      <c r="J32" s="2531">
        <f>ROUND(SUM(J11:J31),2)</f>
        <v>6167281158.54</v>
      </c>
    </row>
    <row r="33" spans="1:10" s="2112" customFormat="1" ht="11.25" customHeight="1">
      <c r="A33" s="2147" t="s">
        <v>763</v>
      </c>
      <c r="B33" s="2096"/>
      <c r="C33" s="2097"/>
      <c r="D33" s="2097"/>
      <c r="E33" s="2110"/>
      <c r="F33" s="2125"/>
      <c r="G33" s="2125"/>
      <c r="H33" s="2148"/>
      <c r="I33" s="2126"/>
      <c r="J33" s="2126"/>
    </row>
    <row r="34" spans="1:10" s="2112" customFormat="1" ht="11.25" customHeight="1">
      <c r="A34" s="2147"/>
      <c r="B34" s="2139" t="s">
        <v>764</v>
      </c>
      <c r="C34" s="2140"/>
      <c r="D34" s="2140" t="s">
        <v>717</v>
      </c>
      <c r="E34" s="2110"/>
      <c r="F34" s="2110" t="s">
        <v>765</v>
      </c>
      <c r="G34" s="2110"/>
      <c r="H34" s="2132">
        <v>0</v>
      </c>
      <c r="I34" s="2126"/>
      <c r="J34" s="2126">
        <v>7611.86</v>
      </c>
    </row>
    <row r="35" spans="1:10" s="2112" customFormat="1" ht="11.25" customHeight="1">
      <c r="A35" s="2147"/>
      <c r="B35" s="2139" t="s">
        <v>766</v>
      </c>
      <c r="C35" s="2140"/>
      <c r="D35" s="2140" t="s">
        <v>717</v>
      </c>
      <c r="E35" s="2110"/>
      <c r="F35" s="2110" t="s">
        <v>767</v>
      </c>
      <c r="G35" s="2110"/>
      <c r="H35" s="2132">
        <v>0</v>
      </c>
      <c r="I35" s="2126"/>
      <c r="J35" s="2126">
        <v>763000</v>
      </c>
    </row>
    <row r="36" spans="1:10" s="2112" customFormat="1" ht="11.25" customHeight="1">
      <c r="A36" s="2147"/>
      <c r="B36" s="2139" t="s">
        <v>768</v>
      </c>
      <c r="C36" s="2140"/>
      <c r="D36" s="2140" t="s">
        <v>769</v>
      </c>
      <c r="E36" s="2110"/>
      <c r="F36" s="2110" t="s">
        <v>770</v>
      </c>
      <c r="G36" s="2110"/>
      <c r="H36" s="2132">
        <v>0</v>
      </c>
      <c r="I36" s="2126"/>
      <c r="J36" s="2126">
        <v>1000000</v>
      </c>
    </row>
    <row r="37" spans="1:10" s="2112" customFormat="1" ht="11.25" customHeight="1">
      <c r="A37" s="2147"/>
      <c r="B37" s="2139" t="s">
        <v>771</v>
      </c>
      <c r="C37" s="2140"/>
      <c r="D37" s="2140" t="s">
        <v>769</v>
      </c>
      <c r="E37" s="2110"/>
      <c r="F37" s="2110" t="s">
        <v>772</v>
      </c>
      <c r="G37" s="2110"/>
      <c r="H37" s="2132">
        <v>0</v>
      </c>
      <c r="I37" s="2126"/>
      <c r="J37" s="2126">
        <v>1635086.95</v>
      </c>
    </row>
    <row r="38" spans="1:10" s="2112" customFormat="1" ht="12" customHeight="1">
      <c r="A38" s="2147"/>
      <c r="B38" s="2139">
        <v>66.453999999999994</v>
      </c>
      <c r="C38" s="2140"/>
      <c r="D38" s="2140" t="s">
        <v>769</v>
      </c>
      <c r="E38" s="2110"/>
      <c r="F38" s="2110" t="s">
        <v>773</v>
      </c>
      <c r="G38" s="2110"/>
      <c r="H38" s="2132">
        <v>0</v>
      </c>
      <c r="I38" s="2126"/>
      <c r="J38" s="2126">
        <v>4132731.39</v>
      </c>
    </row>
    <row r="39" spans="1:10" s="2112" customFormat="1" ht="12" customHeight="1">
      <c r="A39" s="2110"/>
      <c r="B39" s="2139">
        <v>66.457999999999998</v>
      </c>
      <c r="C39" s="2110"/>
      <c r="D39" s="2110" t="s">
        <v>769</v>
      </c>
      <c r="E39" s="2110"/>
      <c r="F39" s="2110" t="s">
        <v>774</v>
      </c>
      <c r="G39" s="2110"/>
      <c r="H39" s="2132">
        <v>0</v>
      </c>
      <c r="I39" s="2144"/>
      <c r="J39" s="2126">
        <v>432564200</v>
      </c>
    </row>
    <row r="40" spans="1:10" s="2112" customFormat="1" ht="12" customHeight="1">
      <c r="A40" s="2110"/>
      <c r="B40" s="2139" t="s">
        <v>775</v>
      </c>
      <c r="C40" s="2110"/>
      <c r="D40" s="2110" t="s">
        <v>769</v>
      </c>
      <c r="E40" s="2110"/>
      <c r="F40" s="2110" t="s">
        <v>776</v>
      </c>
      <c r="G40" s="2110"/>
      <c r="H40" s="2132">
        <v>0</v>
      </c>
      <c r="I40" s="2144"/>
      <c r="J40" s="2126">
        <v>86811000</v>
      </c>
    </row>
    <row r="41" spans="1:10" s="2112" customFormat="1" ht="12" customHeight="1">
      <c r="A41" s="2110"/>
      <c r="B41" s="2139" t="s">
        <v>777</v>
      </c>
      <c r="C41" s="2110"/>
      <c r="D41" s="2110" t="s">
        <v>769</v>
      </c>
      <c r="E41" s="2110"/>
      <c r="F41" s="2110" t="s">
        <v>778</v>
      </c>
      <c r="G41" s="2110"/>
      <c r="H41" s="2134">
        <v>0</v>
      </c>
      <c r="I41" s="2144"/>
      <c r="J41" s="2126">
        <v>9212000</v>
      </c>
    </row>
    <row r="42" spans="1:10" s="2112" customFormat="1" ht="12" customHeight="1">
      <c r="A42" s="2110"/>
      <c r="B42" s="2139" t="s">
        <v>779</v>
      </c>
      <c r="C42" s="2110"/>
      <c r="D42" s="2110" t="s">
        <v>780</v>
      </c>
      <c r="E42" s="2110"/>
      <c r="F42" s="2110" t="s">
        <v>781</v>
      </c>
      <c r="G42" s="2110"/>
      <c r="H42" s="2134">
        <v>114412</v>
      </c>
      <c r="I42" s="2144"/>
      <c r="J42" s="2126">
        <v>395719206.84000009</v>
      </c>
    </row>
    <row r="43" spans="1:10" s="2112" customFormat="1" ht="12" customHeight="1">
      <c r="A43" s="2110"/>
      <c r="B43" s="2139" t="s">
        <v>782</v>
      </c>
      <c r="C43" s="2110"/>
      <c r="D43" s="2110" t="s">
        <v>780</v>
      </c>
      <c r="E43" s="2110"/>
      <c r="F43" s="2110" t="s">
        <v>783</v>
      </c>
      <c r="G43" s="2110"/>
      <c r="H43" s="2134">
        <v>3637.9199999999992</v>
      </c>
      <c r="I43" s="2144"/>
      <c r="J43" s="2126">
        <v>1021160.3699999998</v>
      </c>
    </row>
    <row r="44" spans="1:10" s="2112" customFormat="1" ht="12.75" customHeight="1">
      <c r="A44" s="2110"/>
      <c r="B44" s="2139"/>
      <c r="C44" s="2110"/>
      <c r="D44" s="2110"/>
      <c r="E44" s="2110"/>
      <c r="F44" s="2145" t="s">
        <v>784</v>
      </c>
      <c r="G44" s="2145"/>
      <c r="H44" s="2531">
        <f>ROUND(SUM(H34:H43),2)</f>
        <v>118049.92</v>
      </c>
      <c r="I44" s="2126"/>
      <c r="J44" s="2531">
        <f>ROUND(SUM(J34:J43),2)</f>
        <v>932865997.40999997</v>
      </c>
    </row>
    <row r="45" spans="1:10" s="2112" customFormat="1" ht="11.25" customHeight="1">
      <c r="A45" s="2124" t="s">
        <v>785</v>
      </c>
      <c r="B45" s="2095"/>
      <c r="C45" s="2095"/>
      <c r="D45" s="2095"/>
      <c r="E45" s="2110"/>
      <c r="F45" s="2125"/>
      <c r="G45" s="2125"/>
      <c r="H45" s="2132"/>
      <c r="I45" s="2126"/>
      <c r="J45" s="2126"/>
    </row>
    <row r="46" spans="1:10" s="2112" customFormat="1" ht="12">
      <c r="A46" s="2110"/>
      <c r="B46" s="2149">
        <v>10.568</v>
      </c>
      <c r="C46" s="2129"/>
      <c r="D46" s="2129" t="s">
        <v>717</v>
      </c>
      <c r="E46" s="2110"/>
      <c r="F46" s="2130" t="s">
        <v>786</v>
      </c>
      <c r="G46" s="2130"/>
      <c r="H46" s="2134">
        <v>0</v>
      </c>
      <c r="I46" s="2144"/>
      <c r="J46" s="2126">
        <v>4891302</v>
      </c>
    </row>
    <row r="47" spans="1:10" s="2112" customFormat="1" ht="12">
      <c r="A47" s="2110"/>
      <c r="B47" s="2149">
        <v>93.704999999999998</v>
      </c>
      <c r="C47" s="2150"/>
      <c r="D47" s="2129" t="s">
        <v>760</v>
      </c>
      <c r="E47" s="2129"/>
      <c r="F47" s="2130" t="s">
        <v>787</v>
      </c>
      <c r="G47" s="2130"/>
      <c r="H47" s="2134">
        <v>0</v>
      </c>
      <c r="I47" s="2144"/>
      <c r="J47" s="2126">
        <v>2042446</v>
      </c>
    </row>
    <row r="48" spans="1:10" s="2112" customFormat="1" ht="12" customHeight="1">
      <c r="A48" s="2110"/>
      <c r="B48" s="2149">
        <v>93.706999999999994</v>
      </c>
      <c r="C48" s="2129"/>
      <c r="D48" s="2129" t="s">
        <v>760</v>
      </c>
      <c r="E48" s="2129"/>
      <c r="F48" s="2130" t="s">
        <v>788</v>
      </c>
      <c r="G48" s="2130"/>
      <c r="H48" s="2134">
        <v>0</v>
      </c>
      <c r="I48" s="2133"/>
      <c r="J48" s="2126">
        <v>4148718</v>
      </c>
    </row>
    <row r="49" spans="1:10" s="2112" customFormat="1" ht="12.75" customHeight="1">
      <c r="A49" s="2110"/>
      <c r="B49" s="2110"/>
      <c r="C49" s="2110"/>
      <c r="D49" s="2110"/>
      <c r="E49" s="2110"/>
      <c r="F49" s="2145" t="s">
        <v>789</v>
      </c>
      <c r="G49" s="2145"/>
      <c r="H49" s="2531">
        <f>ROUND(SUM(H46:H48),2)</f>
        <v>0</v>
      </c>
      <c r="I49" s="2126"/>
      <c r="J49" s="2531">
        <f>ROUND(SUM(J46:J48),2)</f>
        <v>11082466</v>
      </c>
    </row>
    <row r="50" spans="1:10" s="2112" customFormat="1" ht="12">
      <c r="A50" s="2124" t="s">
        <v>790</v>
      </c>
      <c r="B50" s="2095"/>
      <c r="C50" s="2095"/>
      <c r="D50" s="2095"/>
      <c r="E50" s="2110"/>
      <c r="F50" s="2110"/>
      <c r="G50" s="2110"/>
      <c r="H50" s="2151"/>
      <c r="I50" s="2144"/>
      <c r="J50" s="2152"/>
    </row>
    <row r="51" spans="1:10" s="2112" customFormat="1" ht="12">
      <c r="B51" s="2149">
        <v>10.557</v>
      </c>
      <c r="C51" s="2110"/>
      <c r="D51" s="2129" t="s">
        <v>717</v>
      </c>
      <c r="E51" s="2110"/>
      <c r="F51" s="2141" t="s">
        <v>1821</v>
      </c>
      <c r="G51" s="2141"/>
      <c r="H51" s="2134">
        <v>0</v>
      </c>
      <c r="I51" s="2153"/>
      <c r="J51" s="2126">
        <v>5468978</v>
      </c>
    </row>
    <row r="52" spans="1:10" s="2112" customFormat="1" ht="12">
      <c r="B52" s="2149">
        <v>10.561</v>
      </c>
      <c r="C52" s="2129"/>
      <c r="D52" s="2129" t="s">
        <v>717</v>
      </c>
      <c r="E52" s="2110"/>
      <c r="F52" s="2130" t="s">
        <v>791</v>
      </c>
      <c r="G52" s="2130"/>
      <c r="H52" s="2134">
        <v>0</v>
      </c>
      <c r="I52" s="2138"/>
      <c r="J52" s="2126">
        <v>24402283</v>
      </c>
    </row>
    <row r="53" spans="1:10" s="2112" customFormat="1" ht="12">
      <c r="B53" s="2149">
        <v>10.577999999999999</v>
      </c>
      <c r="C53" s="2129"/>
      <c r="D53" s="2129" t="s">
        <v>717</v>
      </c>
      <c r="E53" s="2110"/>
      <c r="F53" s="2130" t="s">
        <v>792</v>
      </c>
      <c r="G53" s="2130"/>
      <c r="H53" s="2134">
        <v>0</v>
      </c>
      <c r="I53" s="2138"/>
      <c r="J53" s="2126">
        <v>4172768.48</v>
      </c>
    </row>
    <row r="54" spans="1:10" s="2112" customFormat="1" ht="24">
      <c r="B54" s="2149">
        <v>14.257</v>
      </c>
      <c r="C54" s="2129"/>
      <c r="D54" s="2130" t="s">
        <v>793</v>
      </c>
      <c r="E54" s="2110"/>
      <c r="F54" s="2130" t="s">
        <v>794</v>
      </c>
      <c r="G54" s="2130"/>
      <c r="H54" s="2154">
        <v>0</v>
      </c>
      <c r="I54" s="2138"/>
      <c r="J54" s="2138">
        <v>26951329</v>
      </c>
    </row>
    <row r="55" spans="1:10" s="2112" customFormat="1" ht="12">
      <c r="B55" s="2136">
        <v>84.393000000000001</v>
      </c>
      <c r="C55" s="2129"/>
      <c r="D55" s="2129" t="s">
        <v>726</v>
      </c>
      <c r="E55" s="2110"/>
      <c r="F55" s="2141" t="s">
        <v>795</v>
      </c>
      <c r="G55" s="2141"/>
      <c r="H55" s="2134">
        <v>0</v>
      </c>
      <c r="I55" s="2138"/>
      <c r="J55" s="2126">
        <v>26406387.039999999</v>
      </c>
    </row>
    <row r="56" spans="1:10" s="2112" customFormat="1" ht="12">
      <c r="B56" s="2136">
        <v>93.563000000000002</v>
      </c>
      <c r="C56" s="2129"/>
      <c r="D56" s="2129" t="s">
        <v>760</v>
      </c>
      <c r="E56" s="2110"/>
      <c r="F56" s="2141" t="s">
        <v>796</v>
      </c>
      <c r="G56" s="2141"/>
      <c r="H56" s="2134">
        <v>0</v>
      </c>
      <c r="I56" s="2138"/>
      <c r="J56" s="2126">
        <v>101131818.69</v>
      </c>
    </row>
    <row r="57" spans="1:10" s="2112" customFormat="1" ht="12">
      <c r="B57" s="2139" t="s">
        <v>797</v>
      </c>
      <c r="C57" s="2139"/>
      <c r="D57" s="2110" t="s">
        <v>760</v>
      </c>
      <c r="E57" s="2110"/>
      <c r="F57" s="2110" t="s">
        <v>798</v>
      </c>
      <c r="G57" s="2110"/>
      <c r="H57" s="2134">
        <v>460269</v>
      </c>
      <c r="I57" s="2144"/>
      <c r="J57" s="2126">
        <v>54639114</v>
      </c>
    </row>
    <row r="58" spans="1:10" s="2112" customFormat="1" ht="12">
      <c r="B58" s="2139" t="s">
        <v>799</v>
      </c>
      <c r="C58" s="2139"/>
      <c r="D58" s="2129" t="s">
        <v>760</v>
      </c>
      <c r="E58" s="2110"/>
      <c r="F58" s="2141" t="s">
        <v>800</v>
      </c>
      <c r="G58" s="2141"/>
      <c r="H58" s="2134">
        <v>0</v>
      </c>
      <c r="I58" s="2144"/>
      <c r="J58" s="2126">
        <v>60062684</v>
      </c>
    </row>
    <row r="59" spans="1:10" s="2112" customFormat="1" ht="12">
      <c r="B59" s="2139" t="s">
        <v>801</v>
      </c>
      <c r="C59" s="2139"/>
      <c r="D59" s="2129" t="s">
        <v>760</v>
      </c>
      <c r="E59" s="2110"/>
      <c r="F59" s="2141" t="s">
        <v>802</v>
      </c>
      <c r="G59" s="2141"/>
      <c r="H59" s="2134">
        <v>0</v>
      </c>
      <c r="I59" s="2144"/>
      <c r="J59" s="2126">
        <v>5577399.8699999992</v>
      </c>
    </row>
    <row r="60" spans="1:10" s="2112" customFormat="1" ht="12">
      <c r="B60" s="2139" t="s">
        <v>803</v>
      </c>
      <c r="C60" s="2139"/>
      <c r="D60" s="2129" t="s">
        <v>760</v>
      </c>
      <c r="E60" s="2110"/>
      <c r="F60" s="2141" t="s">
        <v>804</v>
      </c>
      <c r="G60" s="2141"/>
      <c r="H60" s="2134">
        <v>0</v>
      </c>
      <c r="I60" s="2144"/>
      <c r="J60" s="2126">
        <v>4275750.26</v>
      </c>
    </row>
    <row r="61" spans="1:10" s="2112" customFormat="1" ht="12">
      <c r="B61" s="2139" t="s">
        <v>805</v>
      </c>
      <c r="C61" s="2139"/>
      <c r="D61" s="2129" t="s">
        <v>760</v>
      </c>
      <c r="E61" s="2110"/>
      <c r="F61" s="2141" t="s">
        <v>806</v>
      </c>
      <c r="G61" s="2141"/>
      <c r="H61" s="2134">
        <v>0</v>
      </c>
      <c r="I61" s="2144"/>
      <c r="J61" s="2126">
        <v>96785640</v>
      </c>
    </row>
    <row r="62" spans="1:10" s="2112" customFormat="1" ht="26.25" customHeight="1">
      <c r="B62" s="2128" t="s">
        <v>807</v>
      </c>
      <c r="C62" s="2139"/>
      <c r="D62" s="2129" t="s">
        <v>760</v>
      </c>
      <c r="E62" s="2129"/>
      <c r="F62" s="2130" t="s">
        <v>808</v>
      </c>
      <c r="G62" s="2130"/>
      <c r="H62" s="2154">
        <v>0</v>
      </c>
      <c r="I62" s="2144"/>
      <c r="J62" s="2138">
        <v>723023290</v>
      </c>
    </row>
    <row r="63" spans="1:10" s="2112" customFormat="1" ht="12" customHeight="1">
      <c r="B63" s="2128" t="s">
        <v>809</v>
      </c>
      <c r="C63" s="2128"/>
      <c r="D63" s="2129" t="s">
        <v>760</v>
      </c>
      <c r="E63" s="2129"/>
      <c r="F63" s="2130" t="s">
        <v>810</v>
      </c>
      <c r="G63" s="2130"/>
      <c r="H63" s="2154">
        <v>0</v>
      </c>
      <c r="I63" s="2153"/>
      <c r="J63" s="2138">
        <v>1166708.33</v>
      </c>
    </row>
    <row r="64" spans="1:10" s="2112" customFormat="1" ht="12">
      <c r="B64" s="2139" t="s">
        <v>811</v>
      </c>
      <c r="C64" s="2139"/>
      <c r="D64" s="2110" t="s">
        <v>760</v>
      </c>
      <c r="E64" s="2110"/>
      <c r="F64" s="2110" t="s">
        <v>1615</v>
      </c>
      <c r="G64" s="2110"/>
      <c r="H64" s="2148">
        <v>12396637</v>
      </c>
      <c r="I64" s="2144"/>
      <c r="J64" s="2143">
        <v>13909724367.899996</v>
      </c>
    </row>
    <row r="65" spans="1:10" s="2112" customFormat="1" ht="24">
      <c r="B65" s="2128" t="s">
        <v>812</v>
      </c>
      <c r="C65" s="2139"/>
      <c r="D65" s="2130" t="s">
        <v>813</v>
      </c>
      <c r="E65" s="2110"/>
      <c r="F65" s="2129" t="s">
        <v>814</v>
      </c>
      <c r="G65" s="2129"/>
      <c r="H65" s="2154">
        <v>0</v>
      </c>
      <c r="I65" s="2111"/>
      <c r="J65" s="2138">
        <v>6672738.9100000001</v>
      </c>
    </row>
    <row r="66" spans="1:10" s="2112" customFormat="1" ht="12">
      <c r="B66" s="2110"/>
      <c r="C66" s="2110"/>
      <c r="D66" s="2110"/>
      <c r="E66" s="2110"/>
      <c r="F66" s="2145" t="s">
        <v>815</v>
      </c>
      <c r="G66" s="2145"/>
      <c r="H66" s="2531">
        <f>ROUND(SUM(H51:H65),2)</f>
        <v>12856906</v>
      </c>
      <c r="I66" s="2127"/>
      <c r="J66" s="2531">
        <f>ROUND(SUM(J51:J65),2)</f>
        <v>15050461257.48</v>
      </c>
    </row>
    <row r="67" spans="1:10" s="2112" customFormat="1" ht="12">
      <c r="A67" s="2124" t="s">
        <v>816</v>
      </c>
      <c r="B67" s="2150"/>
      <c r="C67" s="2150"/>
      <c r="D67" s="2110"/>
      <c r="E67" s="2110"/>
      <c r="F67" s="2125"/>
      <c r="G67" s="2125"/>
      <c r="H67" s="2148"/>
      <c r="I67" s="2127"/>
      <c r="J67" s="2127"/>
    </row>
    <row r="68" spans="1:10" s="2112" customFormat="1" ht="12">
      <c r="A68" s="2124"/>
      <c r="B68" s="2139">
        <v>84.397000000000006</v>
      </c>
      <c r="C68" s="2124"/>
      <c r="D68" s="2129" t="s">
        <v>726</v>
      </c>
      <c r="E68" s="2110"/>
      <c r="F68" s="2130" t="s">
        <v>752</v>
      </c>
      <c r="G68" s="2158"/>
      <c r="H68" s="2134">
        <v>0</v>
      </c>
      <c r="I68" s="2133"/>
      <c r="J68" s="2126">
        <v>21875000</v>
      </c>
    </row>
    <row r="69" spans="1:10" s="2112" customFormat="1" ht="12">
      <c r="A69" s="2110"/>
      <c r="B69" s="2139" t="s">
        <v>817</v>
      </c>
      <c r="C69" s="2110"/>
      <c r="D69" s="2110" t="s">
        <v>760</v>
      </c>
      <c r="E69" s="2110"/>
      <c r="F69" s="2140" t="s">
        <v>818</v>
      </c>
      <c r="G69" s="2140"/>
      <c r="H69" s="2134">
        <v>0</v>
      </c>
      <c r="I69" s="2133"/>
      <c r="J69" s="2126">
        <v>85384063.909999996</v>
      </c>
    </row>
    <row r="70" spans="1:10" s="2112" customFormat="1" ht="12">
      <c r="A70" s="2110"/>
      <c r="B70" s="2139"/>
      <c r="C70" s="2110"/>
      <c r="D70" s="2110"/>
      <c r="E70" s="2110"/>
      <c r="F70" s="2145" t="s">
        <v>819</v>
      </c>
      <c r="G70" s="2145"/>
      <c r="H70" s="2531">
        <f>ROUND(SUM(H68:H69),2)</f>
        <v>0</v>
      </c>
      <c r="I70" s="2127"/>
      <c r="J70" s="2531">
        <f>ROUND(SUM(J68:J69),2)</f>
        <v>107259063.91</v>
      </c>
    </row>
    <row r="71" spans="1:10" s="2112" customFormat="1">
      <c r="A71" s="2124" t="s">
        <v>820</v>
      </c>
      <c r="B71" s="2094"/>
      <c r="C71" s="2094"/>
      <c r="D71" s="2094"/>
      <c r="E71" s="2110"/>
      <c r="F71" s="2125"/>
      <c r="G71" s="2125"/>
      <c r="H71" s="2148"/>
      <c r="I71" s="2127"/>
      <c r="J71" s="2127"/>
    </row>
    <row r="72" spans="1:10" s="2112" customFormat="1" ht="12">
      <c r="A72" s="2124"/>
      <c r="B72" s="2139">
        <v>17.207000000000001</v>
      </c>
      <c r="C72" s="2124"/>
      <c r="D72" s="2110" t="s">
        <v>821</v>
      </c>
      <c r="E72" s="2110"/>
      <c r="F72" s="2140" t="s">
        <v>822</v>
      </c>
      <c r="G72" s="2140"/>
      <c r="H72" s="2134">
        <v>0</v>
      </c>
      <c r="I72" s="2111"/>
      <c r="J72" s="2126">
        <v>22855217</v>
      </c>
    </row>
    <row r="73" spans="1:10" s="2112" customFormat="1" ht="12">
      <c r="A73" s="2110"/>
      <c r="B73" s="2139" t="s">
        <v>823</v>
      </c>
      <c r="C73" s="2139"/>
      <c r="D73" s="2110" t="s">
        <v>821</v>
      </c>
      <c r="E73" s="2110"/>
      <c r="F73" s="2140" t="s">
        <v>824</v>
      </c>
      <c r="G73" s="2140"/>
      <c r="H73" s="2148">
        <v>381001.55</v>
      </c>
      <c r="I73" s="2127"/>
      <c r="J73" s="2126">
        <v>16646514670.789999</v>
      </c>
    </row>
    <row r="74" spans="1:10" s="2112" customFormat="1" ht="12">
      <c r="A74" s="2110"/>
      <c r="B74" s="2139" t="s">
        <v>825</v>
      </c>
      <c r="C74" s="2139"/>
      <c r="D74" s="2110" t="s">
        <v>821</v>
      </c>
      <c r="E74" s="2110"/>
      <c r="F74" s="2140" t="s">
        <v>826</v>
      </c>
      <c r="G74" s="2140"/>
      <c r="H74" s="2134">
        <v>0</v>
      </c>
      <c r="I74" s="2127"/>
      <c r="J74" s="2126">
        <v>1539762.38</v>
      </c>
    </row>
    <row r="75" spans="1:10" s="2112" customFormat="1" ht="12">
      <c r="A75" s="2110"/>
      <c r="B75" s="2139">
        <v>17.257999999999999</v>
      </c>
      <c r="C75" s="2139"/>
      <c r="D75" s="2110" t="s">
        <v>821</v>
      </c>
      <c r="E75" s="2110"/>
      <c r="F75" s="2140" t="s">
        <v>827</v>
      </c>
      <c r="G75" s="2140"/>
      <c r="H75" s="2134">
        <v>0</v>
      </c>
      <c r="I75" s="2127"/>
      <c r="J75" s="2126">
        <v>31516111</v>
      </c>
    </row>
    <row r="76" spans="1:10" s="2112" customFormat="1" ht="12">
      <c r="A76" s="2110"/>
      <c r="B76" s="2139" t="s">
        <v>828</v>
      </c>
      <c r="C76" s="2139"/>
      <c r="D76" s="2110" t="s">
        <v>821</v>
      </c>
      <c r="E76" s="2110"/>
      <c r="F76" s="2140" t="s">
        <v>829</v>
      </c>
      <c r="G76" s="2140"/>
      <c r="H76" s="2134">
        <v>0</v>
      </c>
      <c r="I76" s="2127"/>
      <c r="J76" s="2126">
        <v>71526360</v>
      </c>
    </row>
    <row r="77" spans="1:10" s="2112" customFormat="1" ht="12">
      <c r="A77" s="2110"/>
      <c r="B77" s="2139" t="s">
        <v>830</v>
      </c>
      <c r="C77" s="2139"/>
      <c r="D77" s="2110" t="s">
        <v>821</v>
      </c>
      <c r="E77" s="2110"/>
      <c r="F77" s="2140" t="s">
        <v>831</v>
      </c>
      <c r="G77" s="2140"/>
      <c r="H77" s="2134">
        <v>0</v>
      </c>
      <c r="I77" s="2126"/>
      <c r="J77" s="2126">
        <v>70633412.469999999</v>
      </c>
    </row>
    <row r="78" spans="1:10" s="2112" customFormat="1" ht="24">
      <c r="A78" s="2110"/>
      <c r="B78" s="2128" t="s">
        <v>832</v>
      </c>
      <c r="C78" s="2128"/>
      <c r="D78" s="2129" t="s">
        <v>821</v>
      </c>
      <c r="E78" s="2110"/>
      <c r="F78" s="2130" t="s">
        <v>833</v>
      </c>
      <c r="G78" s="2130"/>
      <c r="H78" s="2154">
        <v>0</v>
      </c>
      <c r="I78" s="2138"/>
      <c r="J78" s="2138">
        <v>1112175.1399999999</v>
      </c>
    </row>
    <row r="79" spans="1:10" s="2112" customFormat="1" ht="12">
      <c r="A79" s="2110"/>
      <c r="B79" s="2110"/>
      <c r="C79" s="2110"/>
      <c r="D79" s="2110"/>
      <c r="E79" s="2110"/>
      <c r="F79" s="2145" t="s">
        <v>834</v>
      </c>
      <c r="G79" s="2145"/>
      <c r="H79" s="2531">
        <f>ROUND(SUM(H72:H78),2)</f>
        <v>381001.55</v>
      </c>
      <c r="I79" s="2126"/>
      <c r="J79" s="2531">
        <f>ROUND(SUM(J72:J78),2)</f>
        <v>16845697708.780001</v>
      </c>
    </row>
    <row r="80" spans="1:10" s="2112" customFormat="1" ht="12">
      <c r="A80" s="2147" t="s">
        <v>835</v>
      </c>
      <c r="B80" s="2139"/>
      <c r="C80" s="2110"/>
      <c r="D80" s="2110"/>
      <c r="E80" s="2110"/>
      <c r="F80" s="2125"/>
      <c r="G80" s="2125"/>
      <c r="H80" s="2148"/>
      <c r="I80" s="2126"/>
      <c r="J80" s="2126"/>
    </row>
    <row r="81" spans="1:10" s="2112" customFormat="1" ht="12">
      <c r="A81" s="2147"/>
      <c r="B81" s="2128" t="s">
        <v>836</v>
      </c>
      <c r="C81" s="2147"/>
      <c r="D81" s="2129" t="s">
        <v>720</v>
      </c>
      <c r="E81" s="2110"/>
      <c r="F81" s="2130" t="s">
        <v>837</v>
      </c>
      <c r="G81" s="2130"/>
      <c r="H81" s="2134">
        <v>248228.73</v>
      </c>
      <c r="I81" s="2126"/>
      <c r="J81" s="2159">
        <v>4917949.5299999993</v>
      </c>
    </row>
    <row r="82" spans="1:10" s="2112" customFormat="1" ht="12">
      <c r="A82" s="2147"/>
      <c r="B82" s="2128" t="s">
        <v>838</v>
      </c>
      <c r="C82" s="2147"/>
      <c r="D82" s="2129" t="s">
        <v>839</v>
      </c>
      <c r="E82" s="2110"/>
      <c r="F82" s="2130" t="s">
        <v>840</v>
      </c>
      <c r="G82" s="2130"/>
      <c r="H82" s="2134">
        <v>0</v>
      </c>
      <c r="I82" s="2144"/>
      <c r="J82" s="2126">
        <v>7416726.4000000004</v>
      </c>
    </row>
    <row r="83" spans="1:10" s="2112" customFormat="1" ht="11.25" customHeight="1">
      <c r="A83" s="2147"/>
      <c r="B83" s="2128" t="s">
        <v>841</v>
      </c>
      <c r="C83" s="2147"/>
      <c r="D83" s="2129" t="s">
        <v>842</v>
      </c>
      <c r="E83" s="2110"/>
      <c r="F83" s="2130" t="s">
        <v>843</v>
      </c>
      <c r="G83" s="2130"/>
      <c r="H83" s="2134">
        <v>0</v>
      </c>
      <c r="I83" s="2126"/>
      <c r="J83" s="2126">
        <v>7274394.3500000015</v>
      </c>
    </row>
    <row r="84" spans="1:10" s="2112" customFormat="1" ht="11.25" customHeight="1">
      <c r="A84" s="2147"/>
      <c r="B84" s="2128" t="s">
        <v>844</v>
      </c>
      <c r="C84" s="2147"/>
      <c r="D84" s="2129" t="s">
        <v>842</v>
      </c>
      <c r="E84" s="2110"/>
      <c r="F84" s="2130" t="s">
        <v>845</v>
      </c>
      <c r="G84" s="2130"/>
      <c r="H84" s="2132">
        <v>0</v>
      </c>
      <c r="I84" s="2126"/>
      <c r="J84" s="2126">
        <v>1618399.0999999999</v>
      </c>
    </row>
    <row r="85" spans="1:10" s="2112" customFormat="1" ht="11.25" customHeight="1">
      <c r="A85" s="2147"/>
      <c r="B85" s="2128" t="s">
        <v>846</v>
      </c>
      <c r="C85" s="2147"/>
      <c r="D85" s="2129" t="s">
        <v>842</v>
      </c>
      <c r="E85" s="2110"/>
      <c r="F85" s="2130" t="s">
        <v>847</v>
      </c>
      <c r="G85" s="2130"/>
      <c r="H85" s="2134">
        <v>0</v>
      </c>
      <c r="I85" s="2126"/>
      <c r="J85" s="2126">
        <v>1788999.08</v>
      </c>
    </row>
    <row r="86" spans="1:10" s="2112" customFormat="1" ht="11.25" customHeight="1">
      <c r="A86" s="2147"/>
      <c r="B86" s="2128" t="s">
        <v>848</v>
      </c>
      <c r="C86" s="2160"/>
      <c r="D86" s="2129" t="s">
        <v>842</v>
      </c>
      <c r="E86" s="2110"/>
      <c r="F86" s="2130" t="s">
        <v>849</v>
      </c>
      <c r="G86" s="2130"/>
      <c r="H86" s="2134">
        <v>0</v>
      </c>
      <c r="I86" s="2138"/>
      <c r="J86" s="2126">
        <v>2828986.58</v>
      </c>
    </row>
    <row r="87" spans="1:10" s="2112" customFormat="1" ht="11.25" customHeight="1">
      <c r="A87" s="2147"/>
      <c r="B87" s="2128" t="s">
        <v>850</v>
      </c>
      <c r="C87" s="2160"/>
      <c r="D87" s="2129" t="s">
        <v>842</v>
      </c>
      <c r="E87" s="2110"/>
      <c r="F87" s="2130" t="s">
        <v>851</v>
      </c>
      <c r="G87" s="2130"/>
      <c r="H87" s="2154">
        <v>0</v>
      </c>
      <c r="I87" s="2138"/>
      <c r="J87" s="2138">
        <v>66946360.409999996</v>
      </c>
    </row>
    <row r="88" spans="1:10" s="2112" customFormat="1" ht="12">
      <c r="A88" s="2147"/>
      <c r="B88" s="2147"/>
      <c r="C88" s="2147"/>
      <c r="D88" s="2147"/>
      <c r="E88" s="2110"/>
      <c r="F88" s="2145" t="s">
        <v>852</v>
      </c>
      <c r="G88" s="2145"/>
      <c r="H88" s="2531">
        <f>ROUND(SUM(H81:H87),2)</f>
        <v>248228.73</v>
      </c>
      <c r="I88" s="2126"/>
      <c r="J88" s="2531">
        <f>ROUND(SUM(J81:J87),2)</f>
        <v>92791815.450000003</v>
      </c>
    </row>
    <row r="89" spans="1:10" s="2112" customFormat="1" ht="12.75" customHeight="1">
      <c r="A89" s="2124" t="s">
        <v>853</v>
      </c>
      <c r="B89" s="2110"/>
      <c r="C89" s="2110"/>
      <c r="D89" s="2110"/>
      <c r="E89" s="2110"/>
      <c r="F89" s="2125"/>
      <c r="G89" s="2125"/>
      <c r="H89" s="2156"/>
      <c r="I89" s="2161"/>
      <c r="J89" s="2126"/>
    </row>
    <row r="90" spans="1:10" s="2112" customFormat="1" ht="11.25" customHeight="1">
      <c r="A90" s="2110"/>
      <c r="B90" s="2139" t="s">
        <v>854</v>
      </c>
      <c r="C90" s="2139"/>
      <c r="D90" s="2110" t="s">
        <v>855</v>
      </c>
      <c r="E90" s="2110"/>
      <c r="F90" s="2110" t="s">
        <v>856</v>
      </c>
      <c r="G90" s="2110"/>
      <c r="H90" s="2134">
        <v>0</v>
      </c>
      <c r="I90" s="2126"/>
      <c r="J90" s="2126">
        <v>931235538.45000005</v>
      </c>
    </row>
    <row r="91" spans="1:10" s="2112" customFormat="1" ht="11.25" customHeight="1">
      <c r="A91" s="2110"/>
      <c r="B91" s="2139" t="s">
        <v>857</v>
      </c>
      <c r="C91" s="2139"/>
      <c r="D91" s="2110" t="s">
        <v>855</v>
      </c>
      <c r="E91" s="2110"/>
      <c r="F91" s="2110" t="s">
        <v>1822</v>
      </c>
      <c r="G91" s="2110"/>
      <c r="H91" s="2135">
        <v>2262362.2599999998</v>
      </c>
      <c r="I91" s="2127"/>
      <c r="J91" s="2126">
        <v>27899607.480000004</v>
      </c>
    </row>
    <row r="92" spans="1:10" s="2112" customFormat="1" ht="11.25" customHeight="1">
      <c r="A92" s="2110"/>
      <c r="B92" s="2139" t="s">
        <v>858</v>
      </c>
      <c r="C92" s="2139"/>
      <c r="D92" s="2110" t="s">
        <v>855</v>
      </c>
      <c r="E92" s="2110"/>
      <c r="F92" s="2110" t="s">
        <v>859</v>
      </c>
      <c r="G92" s="2110"/>
      <c r="H92" s="2134">
        <v>0</v>
      </c>
      <c r="I92" s="2127"/>
      <c r="J92" s="2126">
        <v>22030505.280000001</v>
      </c>
    </row>
    <row r="93" spans="1:10" s="2112" customFormat="1" ht="11.25" customHeight="1">
      <c r="A93" s="2110"/>
      <c r="B93" s="2110"/>
      <c r="C93" s="2110"/>
      <c r="D93" s="2110"/>
      <c r="E93" s="2110"/>
      <c r="F93" s="2145" t="s">
        <v>860</v>
      </c>
      <c r="G93" s="2145"/>
      <c r="H93" s="2531">
        <f>ROUND(SUM(H90:H92),2)</f>
        <v>2262362.2599999998</v>
      </c>
      <c r="I93" s="2127"/>
      <c r="J93" s="2531">
        <f>ROUND(SUM(J90:J92),2)</f>
        <v>981165651.21000004</v>
      </c>
    </row>
    <row r="94" spans="1:10" s="2112" customFormat="1" ht="12" customHeight="1">
      <c r="A94" s="2110"/>
      <c r="B94" s="2139"/>
      <c r="C94" s="2110"/>
      <c r="D94" s="2110"/>
      <c r="E94" s="2110"/>
      <c r="F94" s="2110"/>
      <c r="G94" s="2110"/>
      <c r="H94" s="2151"/>
      <c r="I94" s="2111"/>
      <c r="J94" s="2155"/>
    </row>
    <row r="95" spans="1:10" s="2112" customFormat="1" ht="12" customHeight="1" thickBot="1">
      <c r="A95" s="2110"/>
      <c r="B95" s="2110"/>
      <c r="C95" s="2110"/>
      <c r="D95" s="2110"/>
      <c r="E95" s="2110"/>
      <c r="F95" s="2145" t="s">
        <v>861</v>
      </c>
      <c r="G95" s="2162"/>
      <c r="H95" s="2236">
        <f>ROUND(SUM(H32+H44+H49+H66+H70+H79+H88+H93),2)</f>
        <v>46084633.310000002</v>
      </c>
      <c r="I95" s="2237"/>
      <c r="J95" s="2236">
        <f>ROUND(SUM(J32+J44+J49+J66+J70+J79+J88+J93),2)</f>
        <v>40188605118.779999</v>
      </c>
    </row>
    <row r="96" spans="1:10" s="2112" customFormat="1" ht="12.75" thickTop="1">
      <c r="A96" s="2110"/>
      <c r="B96" s="2110"/>
      <c r="C96" s="2110"/>
      <c r="D96" s="2110"/>
      <c r="E96" s="2110"/>
      <c r="F96" s="2145"/>
      <c r="G96" s="2145"/>
      <c r="H96" s="2163"/>
      <c r="I96" s="2157"/>
      <c r="J96" s="2164"/>
    </row>
    <row r="97" spans="1:10" s="2112" customFormat="1" ht="23.25" customHeight="1">
      <c r="A97" s="2165" t="s">
        <v>862</v>
      </c>
      <c r="B97" s="2110"/>
      <c r="C97" s="2110"/>
      <c r="D97" s="2110"/>
      <c r="E97" s="2110"/>
      <c r="F97" s="2145"/>
      <c r="G97" s="2145"/>
      <c r="H97" s="2163"/>
      <c r="I97" s="2157"/>
      <c r="J97" s="2164"/>
    </row>
    <row r="98" spans="1:10" s="2112" customFormat="1" ht="12">
      <c r="A98" s="2165" t="s">
        <v>863</v>
      </c>
      <c r="B98" s="2166"/>
      <c r="C98" s="2166"/>
      <c r="D98" s="2166"/>
      <c r="E98" s="2166"/>
      <c r="F98" s="2166"/>
      <c r="G98" s="2166"/>
      <c r="H98" s="2167"/>
      <c r="I98" s="2168"/>
      <c r="J98" s="2168"/>
    </row>
    <row r="99" spans="1:10" s="2112" customFormat="1" ht="12">
      <c r="A99" s="2165" t="s">
        <v>864</v>
      </c>
      <c r="B99" s="2169"/>
      <c r="C99" s="2170"/>
      <c r="D99" s="2169"/>
      <c r="E99" s="2170"/>
      <c r="F99" s="2170"/>
      <c r="G99" s="2170"/>
      <c r="H99" s="2171"/>
      <c r="I99" s="2172"/>
      <c r="J99" s="2172"/>
    </row>
    <row r="100" spans="1:10" s="2112" customFormat="1" ht="12">
      <c r="A100" s="2165" t="s">
        <v>865</v>
      </c>
      <c r="B100" s="2170"/>
      <c r="C100" s="2170"/>
      <c r="D100" s="2172"/>
      <c r="E100" s="2170"/>
      <c r="F100" s="2170"/>
      <c r="G100" s="2170"/>
      <c r="H100" s="2171"/>
      <c r="I100" s="2172"/>
      <c r="J100" s="2172"/>
    </row>
    <row r="101" spans="1:10" s="2112" customFormat="1" ht="12">
      <c r="A101" s="2165" t="s">
        <v>866</v>
      </c>
      <c r="B101" s="2173"/>
      <c r="C101" s="2174"/>
      <c r="D101" s="2172"/>
      <c r="E101" s="2174"/>
      <c r="F101" s="2174"/>
      <c r="G101" s="2174"/>
      <c r="H101" s="2175"/>
      <c r="I101" s="2176"/>
      <c r="J101" s="2176"/>
    </row>
    <row r="102" spans="1:10">
      <c r="A102" s="2177"/>
      <c r="B102" s="2173"/>
      <c r="C102" s="2174"/>
      <c r="D102" s="2176"/>
      <c r="E102" s="2174"/>
      <c r="F102" s="2174"/>
      <c r="G102" s="2174"/>
      <c r="H102" s="2175"/>
      <c r="I102" s="2176"/>
      <c r="J102" s="2176"/>
    </row>
    <row r="103" spans="1:10">
      <c r="A103" s="2178"/>
      <c r="B103" s="2179"/>
      <c r="C103" s="2179"/>
      <c r="D103" s="2176"/>
      <c r="E103" s="2178"/>
      <c r="F103" s="2178"/>
      <c r="G103" s="2178"/>
      <c r="H103" s="2180"/>
      <c r="I103" s="2181"/>
      <c r="J103" s="2182"/>
    </row>
    <row r="104" spans="1:10">
      <c r="A104" s="2178"/>
      <c r="B104" s="2179"/>
      <c r="C104" s="2179"/>
      <c r="D104" s="2176"/>
      <c r="E104" s="2178"/>
      <c r="F104" s="2178"/>
      <c r="G104" s="2178"/>
      <c r="H104" s="2180"/>
      <c r="I104" s="2181"/>
      <c r="J104" s="2182"/>
    </row>
    <row r="105" spans="1:10">
      <c r="B105" s="2179"/>
      <c r="C105" s="2179"/>
      <c r="D105" s="2183"/>
      <c r="E105" s="2178"/>
      <c r="F105" s="2178"/>
      <c r="G105" s="2178"/>
      <c r="H105" s="2180"/>
      <c r="I105" s="2181"/>
      <c r="J105" s="2182"/>
    </row>
    <row r="106" spans="1:10">
      <c r="B106" s="2184"/>
      <c r="C106" s="2184"/>
      <c r="D106" s="2176"/>
      <c r="E106" s="2185"/>
      <c r="F106" s="2185"/>
      <c r="G106" s="2185"/>
      <c r="H106" s="2186"/>
      <c r="I106" s="2187"/>
      <c r="J106" s="2188"/>
    </row>
    <row r="107" spans="1:10">
      <c r="B107" s="2184"/>
      <c r="C107" s="2184"/>
      <c r="D107" s="2185"/>
      <c r="E107" s="2185"/>
      <c r="F107" s="2185"/>
      <c r="G107" s="2185"/>
      <c r="H107" s="2186"/>
      <c r="I107" s="2187"/>
      <c r="J107" s="2188"/>
    </row>
    <row r="108" spans="1:10">
      <c r="B108" s="2184"/>
      <c r="C108" s="2184"/>
      <c r="D108" s="2185"/>
      <c r="E108" s="2185"/>
      <c r="F108" s="2185"/>
      <c r="G108" s="2185"/>
      <c r="H108" s="2186"/>
      <c r="I108" s="2187"/>
      <c r="J108" s="2188"/>
    </row>
    <row r="109" spans="1:10">
      <c r="B109" s="2184"/>
      <c r="C109" s="2184"/>
      <c r="D109" s="2185"/>
      <c r="E109" s="2185"/>
      <c r="F109" s="2185"/>
      <c r="G109" s="2185"/>
      <c r="H109" s="2186"/>
      <c r="I109" s="2187"/>
      <c r="J109" s="2188"/>
    </row>
  </sheetData>
  <pageMargins left="0.45" right="0.45" top="0.5" bottom="0.5" header="0.3" footer="0.25"/>
  <pageSetup scale="59" firstPageNumber="40" orientation="landscape" useFirstPageNumber="1" r:id="rId1"/>
  <headerFooter scaleWithDoc="0" alignWithMargins="0">
    <oddFooter>&amp;C&amp;8&amp;P</oddFooter>
  </headerFooter>
  <rowBreaks count="2" manualBreakCount="2">
    <brk id="66" max="9" man="1"/>
    <brk id="115" max="16383" man="1"/>
  </rowBreaks>
</worksheet>
</file>

<file path=xl/worksheets/sheet38.xml><?xml version="1.0" encoding="utf-8"?>
<worksheet xmlns="http://schemas.openxmlformats.org/spreadsheetml/2006/main" xmlns:r="http://schemas.openxmlformats.org/officeDocument/2006/relationships">
  <sheetPr codeName="Sheet38">
    <pageSetUpPr fitToPage="1"/>
  </sheetPr>
  <dimension ref="A1:S71"/>
  <sheetViews>
    <sheetView showGridLines="0" zoomScale="78" zoomScaleNormal="70" zoomScaleSheetLayoutView="100" workbookViewId="0"/>
  </sheetViews>
  <sheetFormatPr defaultRowHeight="15"/>
  <cols>
    <col min="1" max="1" width="55.109375" style="1326" customWidth="1"/>
    <col min="2" max="2" width="4.6640625" style="1326" customWidth="1"/>
    <col min="3" max="3" width="19" style="1327" customWidth="1"/>
    <col min="4" max="4" width="2.6640625" style="1326" customWidth="1"/>
    <col min="5" max="6" width="2.44140625" style="1327" customWidth="1"/>
    <col min="7" max="7" width="18.77734375" style="1330" customWidth="1"/>
    <col min="8" max="9" width="1.6640625" style="1330" customWidth="1"/>
    <col min="10" max="14" width="8.88671875" style="1327"/>
    <col min="15" max="16384" width="8.88671875" style="1326"/>
  </cols>
  <sheetData>
    <row r="1" spans="1:14">
      <c r="A1" s="1720" t="s">
        <v>1805</v>
      </c>
    </row>
    <row r="2" spans="1:14">
      <c r="A2" s="2797"/>
    </row>
    <row r="3" spans="1:14" ht="18">
      <c r="G3" s="2759" t="s">
        <v>867</v>
      </c>
    </row>
    <row r="4" spans="1:14" ht="18">
      <c r="A4" s="2522" t="s">
        <v>619</v>
      </c>
      <c r="B4" s="2089"/>
      <c r="C4" s="2089"/>
      <c r="D4" s="2089"/>
      <c r="E4" s="2089"/>
      <c r="F4" s="2089"/>
      <c r="G4" s="2089"/>
    </row>
    <row r="5" spans="1:14" ht="18.75">
      <c r="A5" s="3186" t="s">
        <v>1606</v>
      </c>
      <c r="B5" s="3186"/>
      <c r="C5" s="3186"/>
      <c r="D5" s="3186"/>
      <c r="E5" s="3186"/>
      <c r="F5" s="3186"/>
      <c r="G5" s="3186"/>
      <c r="H5" s="1331"/>
      <c r="I5" s="1332"/>
    </row>
    <row r="6" spans="1:14" ht="18">
      <c r="A6" s="3186" t="s">
        <v>1553</v>
      </c>
      <c r="B6" s="3187"/>
      <c r="C6" s="3187"/>
      <c r="D6" s="3187"/>
      <c r="E6" s="3187"/>
      <c r="F6" s="3187"/>
      <c r="G6" s="3187"/>
      <c r="H6" s="1333"/>
      <c r="I6" s="1334"/>
    </row>
    <row r="7" spans="1:14" ht="18">
      <c r="A7" s="3188"/>
      <c r="B7" s="3188"/>
      <c r="C7" s="3188"/>
      <c r="D7" s="3188"/>
      <c r="E7" s="3188"/>
      <c r="F7" s="3188"/>
      <c r="G7" s="3188"/>
      <c r="H7" s="1335"/>
      <c r="I7" s="1335"/>
      <c r="J7" s="1330"/>
    </row>
    <row r="8" spans="1:14" ht="23.25">
      <c r="A8" s="1336"/>
      <c r="B8" s="1337"/>
      <c r="C8" s="1338"/>
      <c r="D8" s="1337"/>
      <c r="E8" s="1332"/>
      <c r="F8" s="1341"/>
      <c r="G8" s="1342"/>
      <c r="H8" s="1335"/>
      <c r="I8" s="1335"/>
      <c r="J8" s="1330"/>
    </row>
    <row r="9" spans="1:14" s="1361" customFormat="1" ht="15.75">
      <c r="A9" s="1432"/>
      <c r="B9" s="1432"/>
      <c r="C9" s="2010">
        <v>2014</v>
      </c>
      <c r="D9" s="1432"/>
      <c r="E9" s="1989"/>
      <c r="F9" s="1989"/>
      <c r="G9" s="1359"/>
      <c r="H9" s="1359"/>
      <c r="I9" s="1359"/>
      <c r="J9" s="1360"/>
      <c r="K9" s="1360"/>
      <c r="L9" s="1360"/>
      <c r="M9" s="1360"/>
      <c r="N9" s="1360"/>
    </row>
    <row r="10" spans="1:14" ht="15.75">
      <c r="A10" s="1343"/>
      <c r="B10" s="1343"/>
      <c r="C10" s="1344" t="s">
        <v>154</v>
      </c>
      <c r="D10" s="1343"/>
      <c r="E10" s="1345"/>
      <c r="F10" s="1345"/>
      <c r="G10" s="1344" t="s">
        <v>1564</v>
      </c>
      <c r="H10" s="1335" t="s">
        <v>21</v>
      </c>
      <c r="I10" s="1345"/>
    </row>
    <row r="11" spans="1:14">
      <c r="A11" s="1343"/>
      <c r="B11" s="1343"/>
      <c r="C11" s="1350"/>
      <c r="D11" s="1343"/>
      <c r="E11" s="1345"/>
      <c r="F11" s="1345"/>
      <c r="G11" s="1350"/>
      <c r="H11" s="1335"/>
      <c r="I11" s="1345"/>
    </row>
    <row r="12" spans="1:14" s="1361" customFormat="1" ht="15.75">
      <c r="A12" s="1354" t="s">
        <v>594</v>
      </c>
      <c r="B12" s="1354"/>
      <c r="C12" s="1355">
        <v>249281804.49000001</v>
      </c>
      <c r="D12" s="1355"/>
      <c r="E12" s="1355"/>
      <c r="F12" s="1358"/>
      <c r="G12" s="1355">
        <f>C12</f>
        <v>249281804.49000001</v>
      </c>
      <c r="H12" s="1359"/>
      <c r="I12" s="1359"/>
      <c r="J12" s="1360"/>
      <c r="K12" s="1360"/>
      <c r="L12" s="1360"/>
      <c r="M12" s="1360"/>
      <c r="N12" s="1360"/>
    </row>
    <row r="13" spans="1:14" ht="15.75">
      <c r="A13" s="1354"/>
      <c r="B13" s="1343"/>
      <c r="C13" s="1345"/>
      <c r="D13" s="1343"/>
      <c r="E13" s="1345"/>
      <c r="F13" s="1362"/>
      <c r="G13" s="1345"/>
      <c r="H13" s="1335"/>
      <c r="I13" s="1335"/>
    </row>
    <row r="14" spans="1:14" ht="15.75">
      <c r="A14" s="1354" t="s">
        <v>20</v>
      </c>
      <c r="B14" s="1343"/>
      <c r="C14" s="1363"/>
      <c r="D14" s="1363"/>
      <c r="E14" s="1363"/>
      <c r="F14" s="1367"/>
      <c r="G14" s="1363"/>
      <c r="H14" s="1364"/>
      <c r="I14" s="1335"/>
    </row>
    <row r="15" spans="1:14">
      <c r="A15" s="1343" t="s">
        <v>869</v>
      </c>
      <c r="B15" s="1343"/>
      <c r="C15" s="2526">
        <v>213420687.49000001</v>
      </c>
      <c r="D15" s="1363"/>
      <c r="E15" s="1363"/>
      <c r="F15" s="1367"/>
      <c r="G15" s="2527">
        <f t="shared" ref="G15:G21" si="0">ROUND(SUM(C15),2)</f>
        <v>213420687.49000001</v>
      </c>
      <c r="H15" s="1364"/>
      <c r="I15" s="1335"/>
    </row>
    <row r="16" spans="1:14">
      <c r="A16" s="1343" t="s">
        <v>870</v>
      </c>
      <c r="B16" s="1343"/>
      <c r="C16" s="2526">
        <v>105634760.2</v>
      </c>
      <c r="D16" s="1363"/>
      <c r="E16" s="1363"/>
      <c r="F16" s="1367"/>
      <c r="G16" s="1363">
        <f t="shared" si="0"/>
        <v>105634760.2</v>
      </c>
      <c r="H16" s="1364"/>
      <c r="I16" s="1335"/>
    </row>
    <row r="17" spans="1:19">
      <c r="A17" s="1343" t="s">
        <v>871</v>
      </c>
      <c r="B17" s="1343"/>
      <c r="C17" s="2526">
        <v>7226282.3499999996</v>
      </c>
      <c r="D17" s="1363"/>
      <c r="E17" s="1363"/>
      <c r="F17" s="1367"/>
      <c r="G17" s="1363">
        <f t="shared" si="0"/>
        <v>7226282.3499999996</v>
      </c>
      <c r="H17" s="1364"/>
      <c r="I17" s="1335"/>
    </row>
    <row r="18" spans="1:19">
      <c r="A18" s="1343" t="s">
        <v>872</v>
      </c>
      <c r="B18" s="1343"/>
      <c r="C18" s="2526">
        <v>25452448</v>
      </c>
      <c r="D18" s="1363"/>
      <c r="E18" s="1363"/>
      <c r="F18" s="1367"/>
      <c r="G18" s="1363">
        <f t="shared" si="0"/>
        <v>25452448</v>
      </c>
      <c r="H18" s="1364"/>
      <c r="I18" s="1335"/>
    </row>
    <row r="19" spans="1:19">
      <c r="A19" s="1369" t="s">
        <v>873</v>
      </c>
      <c r="B19" s="1343"/>
      <c r="C19" s="2525">
        <v>0</v>
      </c>
      <c r="D19" s="1363"/>
      <c r="E19" s="1363"/>
      <c r="F19" s="1367"/>
      <c r="G19" s="1363">
        <f t="shared" si="0"/>
        <v>0</v>
      </c>
      <c r="H19" s="1364"/>
      <c r="I19" s="1335"/>
    </row>
    <row r="20" spans="1:19">
      <c r="A20" s="1343" t="s">
        <v>874</v>
      </c>
      <c r="B20" s="1343"/>
      <c r="C20" s="2526">
        <v>14992</v>
      </c>
      <c r="D20" s="1363"/>
      <c r="E20" s="1363"/>
      <c r="F20" s="1367"/>
      <c r="G20" s="1363">
        <f t="shared" si="0"/>
        <v>14992</v>
      </c>
      <c r="H20" s="1364"/>
      <c r="I20" s="1335"/>
    </row>
    <row r="21" spans="1:19">
      <c r="A21" s="1343" t="s">
        <v>875</v>
      </c>
      <c r="B21" s="1343"/>
      <c r="C21" s="2528">
        <v>-604</v>
      </c>
      <c r="D21" s="1363"/>
      <c r="E21" s="1363"/>
      <c r="F21" s="1372"/>
      <c r="G21" s="1363">
        <f t="shared" si="0"/>
        <v>-604</v>
      </c>
      <c r="H21" s="1364"/>
      <c r="I21" s="1335"/>
      <c r="K21" s="1330"/>
    </row>
    <row r="22" spans="1:19" s="1361" customFormat="1" ht="15.75">
      <c r="A22" s="1354" t="s">
        <v>186</v>
      </c>
      <c r="B22" s="1354"/>
      <c r="C22" s="1373">
        <f>ROUND(SUM(C15:C21),2)</f>
        <v>351748566.04000002</v>
      </c>
      <c r="D22" s="1374"/>
      <c r="E22" s="1374"/>
      <c r="F22" s="1377"/>
      <c r="G22" s="2091">
        <f>ROUND(SUM(G15:G21),2)</f>
        <v>351748566.04000002</v>
      </c>
      <c r="H22" s="1375"/>
      <c r="I22" s="1359"/>
      <c r="J22" s="1360"/>
      <c r="K22" s="1378"/>
      <c r="L22" s="1360"/>
      <c r="M22" s="1360"/>
      <c r="N22" s="1360"/>
    </row>
    <row r="23" spans="1:19">
      <c r="A23" s="1343"/>
      <c r="B23" s="1343"/>
      <c r="C23" s="1363"/>
      <c r="D23" s="1363"/>
      <c r="E23" s="1363"/>
      <c r="F23" s="1367"/>
      <c r="G23" s="1363"/>
      <c r="H23" s="1364"/>
      <c r="I23" s="1335"/>
    </row>
    <row r="24" spans="1:19" ht="15.75">
      <c r="A24" s="1354" t="s">
        <v>1721</v>
      </c>
      <c r="B24" s="1343"/>
      <c r="C24" s="1379"/>
      <c r="D24" s="1363"/>
      <c r="E24" s="1363"/>
      <c r="F24" s="1367"/>
      <c r="G24" s="1363"/>
      <c r="H24" s="1364"/>
      <c r="I24" s="1335"/>
    </row>
    <row r="25" spans="1:19">
      <c r="A25" s="2761" t="s">
        <v>876</v>
      </c>
      <c r="B25" s="1343"/>
      <c r="C25" s="1363">
        <v>0</v>
      </c>
      <c r="D25" s="1363"/>
      <c r="E25" s="1363"/>
      <c r="F25" s="1367"/>
      <c r="G25" s="1363">
        <f>ROUND(SUM(C25),2)</f>
        <v>0</v>
      </c>
      <c r="H25" s="1364"/>
      <c r="I25" s="1335"/>
    </row>
    <row r="26" spans="1:19">
      <c r="A26" s="2761" t="s">
        <v>877</v>
      </c>
      <c r="B26" s="1343"/>
      <c r="C26" s="1363">
        <v>0</v>
      </c>
      <c r="D26" s="1363"/>
      <c r="E26" s="1363"/>
      <c r="F26" s="1367"/>
      <c r="G26" s="1363">
        <f>ROUND(SUM(C26),2)</f>
        <v>0</v>
      </c>
      <c r="H26" s="1364"/>
      <c r="I26" s="1335"/>
    </row>
    <row r="27" spans="1:19">
      <c r="A27" s="2761" t="s">
        <v>878</v>
      </c>
      <c r="B27" s="1343"/>
      <c r="C27" s="1363">
        <v>0</v>
      </c>
      <c r="D27" s="1363"/>
      <c r="E27" s="1363"/>
      <c r="F27" s="1372"/>
      <c r="G27" s="1363">
        <f>ROUND(SUM(C27),2)</f>
        <v>0</v>
      </c>
      <c r="H27" s="1364"/>
      <c r="I27" s="1335"/>
    </row>
    <row r="28" spans="1:19" ht="15.75">
      <c r="A28" s="2089" t="s">
        <v>1824</v>
      </c>
      <c r="B28" s="1354"/>
      <c r="C28" s="3090">
        <f>ROUND(SUM(C25:C27),2)</f>
        <v>0</v>
      </c>
      <c r="D28" s="1374"/>
      <c r="E28" s="1374"/>
      <c r="F28" s="1377"/>
      <c r="G28" s="3090">
        <f>ROUND(SUM(G25:G27),2)</f>
        <v>0</v>
      </c>
      <c r="H28" s="1364"/>
      <c r="I28" s="1335"/>
    </row>
    <row r="29" spans="1:19">
      <c r="A29" s="1343"/>
      <c r="B29" s="1343"/>
      <c r="C29" s="1363"/>
      <c r="D29" s="1363"/>
      <c r="E29" s="1363"/>
      <c r="F29" s="1367"/>
      <c r="G29" s="1363"/>
      <c r="H29" s="1364"/>
      <c r="I29" s="1335"/>
    </row>
    <row r="30" spans="1:19" ht="15.75">
      <c r="A30" s="1354" t="s">
        <v>879</v>
      </c>
      <c r="B30" s="1354"/>
      <c r="C30" s="1374">
        <f>ROUND(+C22+C28,2)</f>
        <v>351748566.04000002</v>
      </c>
      <c r="D30" s="1374"/>
      <c r="E30" s="1374"/>
      <c r="F30" s="1380"/>
      <c r="G30" s="1374">
        <f>ROUND(+G22+G28,2)</f>
        <v>351748566.04000002</v>
      </c>
      <c r="H30" s="1364"/>
      <c r="I30" s="1335"/>
    </row>
    <row r="31" spans="1:19">
      <c r="A31" s="1343"/>
      <c r="B31" s="1343"/>
      <c r="C31" s="1381"/>
      <c r="D31" s="1363"/>
      <c r="E31" s="1363"/>
      <c r="F31" s="1367"/>
      <c r="G31" s="1381"/>
      <c r="H31" s="1364"/>
      <c r="I31" s="1335"/>
      <c r="J31" s="1330"/>
      <c r="K31" s="1330"/>
      <c r="L31" s="1330"/>
      <c r="M31" s="1330"/>
      <c r="N31" s="1330"/>
      <c r="O31" s="1383"/>
      <c r="P31" s="1383"/>
      <c r="Q31" s="1383"/>
      <c r="R31" s="1383"/>
      <c r="S31" s="1383"/>
    </row>
    <row r="32" spans="1:19" ht="15.75">
      <c r="A32" s="1354" t="s">
        <v>52</v>
      </c>
      <c r="B32" s="1343"/>
      <c r="C32" s="1364"/>
      <c r="D32" s="1363"/>
      <c r="E32" s="1364"/>
      <c r="F32" s="1367"/>
      <c r="G32" s="1364"/>
      <c r="H32" s="1364"/>
      <c r="I32" s="1335"/>
      <c r="J32" s="1330"/>
      <c r="K32" s="1330"/>
      <c r="L32" s="1330"/>
      <c r="M32" s="1330"/>
      <c r="N32" s="1330"/>
      <c r="O32" s="1383"/>
      <c r="P32" s="1383"/>
      <c r="Q32" s="1383"/>
      <c r="R32" s="1383"/>
      <c r="S32" s="1383"/>
    </row>
    <row r="33" spans="1:19" ht="15.75">
      <c r="A33" s="1354" t="s">
        <v>1607</v>
      </c>
      <c r="B33" s="1343"/>
      <c r="C33" s="1364"/>
      <c r="D33" s="1363"/>
      <c r="E33" s="1364"/>
      <c r="F33" s="1367"/>
      <c r="G33" s="1364"/>
      <c r="H33" s="1364"/>
      <c r="I33" s="1335"/>
      <c r="J33" s="1330"/>
      <c r="K33" s="1330"/>
      <c r="L33" s="1330"/>
      <c r="M33" s="1330"/>
      <c r="N33" s="1330"/>
      <c r="O33" s="1383"/>
      <c r="P33" s="1383"/>
      <c r="Q33" s="1383"/>
      <c r="R33" s="1383"/>
      <c r="S33" s="1383"/>
    </row>
    <row r="34" spans="1:19">
      <c r="A34" s="1343" t="s">
        <v>880</v>
      </c>
      <c r="B34" s="1343"/>
      <c r="C34" s="2526">
        <v>65321.66</v>
      </c>
      <c r="D34" s="1363"/>
      <c r="E34" s="1364"/>
      <c r="F34" s="1367"/>
      <c r="G34" s="1363">
        <f>ROUND(SUM(C34),2)</f>
        <v>65321.66</v>
      </c>
      <c r="H34" s="1364"/>
      <c r="I34" s="1335"/>
      <c r="J34" s="1330"/>
      <c r="K34" s="1330"/>
      <c r="L34" s="1330"/>
      <c r="M34" s="1330"/>
      <c r="N34" s="1330"/>
      <c r="O34" s="1383"/>
      <c r="P34" s="1383"/>
      <c r="Q34" s="1383"/>
      <c r="R34" s="1383"/>
      <c r="S34" s="1383"/>
    </row>
    <row r="35" spans="1:19">
      <c r="A35" s="2761" t="s">
        <v>881</v>
      </c>
      <c r="B35" s="1343"/>
      <c r="C35" s="2526">
        <v>3136660</v>
      </c>
      <c r="D35" s="1363"/>
      <c r="E35" s="1364"/>
      <c r="F35" s="1367"/>
      <c r="G35" s="1363">
        <f>ROUND(SUM(C35),2)</f>
        <v>3136660</v>
      </c>
      <c r="H35" s="1364"/>
      <c r="I35" s="1335"/>
      <c r="J35" s="1330"/>
      <c r="K35" s="1330"/>
      <c r="L35" s="1330"/>
      <c r="M35" s="1330"/>
      <c r="N35" s="1330"/>
      <c r="O35" s="1383"/>
      <c r="P35" s="1383"/>
      <c r="Q35" s="1383"/>
      <c r="R35" s="1383"/>
      <c r="S35" s="1383"/>
    </row>
    <row r="36" spans="1:19" ht="15.75">
      <c r="A36" s="1354" t="s">
        <v>882</v>
      </c>
      <c r="B36" s="1343"/>
      <c r="C36" s="1364"/>
      <c r="D36" s="1363"/>
      <c r="E36" s="1364"/>
      <c r="F36" s="1367"/>
      <c r="G36" s="2527"/>
      <c r="H36" s="1364"/>
      <c r="I36" s="1335"/>
      <c r="J36" s="1330"/>
      <c r="K36" s="1330"/>
      <c r="L36" s="1330"/>
      <c r="M36" s="1330"/>
      <c r="N36" s="1330"/>
      <c r="O36" s="1383"/>
      <c r="P36" s="1383"/>
      <c r="Q36" s="1383"/>
      <c r="R36" s="1383"/>
      <c r="S36" s="1383"/>
    </row>
    <row r="37" spans="1:19">
      <c r="A37" s="2764" t="s">
        <v>883</v>
      </c>
      <c r="B37" s="1343"/>
      <c r="C37" s="1385">
        <v>0</v>
      </c>
      <c r="D37" s="1363"/>
      <c r="E37" s="1364"/>
      <c r="F37" s="1367"/>
      <c r="G37" s="1363">
        <f>ROUND(SUM(C37),2)</f>
        <v>0</v>
      </c>
      <c r="H37" s="1364"/>
      <c r="I37" s="1335"/>
      <c r="J37" s="1330"/>
      <c r="K37" s="1330"/>
      <c r="L37" s="1330"/>
      <c r="M37" s="1330"/>
      <c r="N37" s="1330"/>
      <c r="O37" s="1383"/>
      <c r="P37" s="1383"/>
      <c r="Q37" s="1383"/>
      <c r="R37" s="1383"/>
      <c r="S37" s="1383"/>
    </row>
    <row r="38" spans="1:19" s="1361" customFormat="1" ht="15.75">
      <c r="A38" s="1354" t="s">
        <v>884</v>
      </c>
      <c r="B38" s="1354"/>
      <c r="C38" s="2091">
        <f>ROUND(SUM(C34:C37),2)</f>
        <v>3201981.66</v>
      </c>
      <c r="D38" s="1374"/>
      <c r="E38" s="1374"/>
      <c r="F38" s="1377"/>
      <c r="G38" s="2091">
        <f>ROUND(SUM(G34:G37),2)</f>
        <v>3201981.66</v>
      </c>
      <c r="H38" s="1375"/>
      <c r="I38" s="1359"/>
      <c r="J38" s="1378"/>
      <c r="K38" s="1378"/>
      <c r="L38" s="1378"/>
      <c r="M38" s="1378"/>
      <c r="N38" s="1378"/>
      <c r="O38" s="1386"/>
      <c r="P38" s="1386"/>
      <c r="Q38" s="1386"/>
      <c r="R38" s="1386"/>
      <c r="S38" s="1386"/>
    </row>
    <row r="39" spans="1:19">
      <c r="A39" s="1343"/>
      <c r="B39" s="1343"/>
      <c r="C39" s="1363"/>
      <c r="D39" s="1363"/>
      <c r="E39" s="1363"/>
      <c r="F39" s="1367"/>
      <c r="G39" s="1363"/>
      <c r="H39" s="1364"/>
      <c r="I39" s="1335"/>
      <c r="J39" s="1330"/>
      <c r="K39" s="1330"/>
      <c r="L39" s="1330"/>
      <c r="M39" s="1330"/>
      <c r="N39" s="1330"/>
      <c r="O39" s="1383"/>
      <c r="P39" s="1383"/>
      <c r="Q39" s="1383"/>
      <c r="R39" s="1383"/>
      <c r="S39" s="1383"/>
    </row>
    <row r="40" spans="1:19" ht="15.75">
      <c r="A40" s="1354" t="s">
        <v>1722</v>
      </c>
      <c r="B40" s="1343"/>
      <c r="C40" s="1363"/>
      <c r="D40" s="1363"/>
      <c r="E40" s="1363"/>
      <c r="F40" s="1367"/>
      <c r="G40" s="1363"/>
      <c r="H40" s="1364"/>
      <c r="I40" s="1335"/>
      <c r="J40" s="1330"/>
      <c r="K40" s="1330"/>
      <c r="L40" s="1330"/>
      <c r="M40" s="1330"/>
      <c r="N40" s="1330"/>
      <c r="O40" s="1383"/>
      <c r="P40" s="1383"/>
      <c r="Q40" s="1383"/>
      <c r="R40" s="1383"/>
      <c r="S40" s="1383"/>
    </row>
    <row r="41" spans="1:19">
      <c r="A41" s="1343" t="s">
        <v>880</v>
      </c>
      <c r="B41" s="1343"/>
      <c r="C41" s="1365">
        <v>0</v>
      </c>
      <c r="D41" s="1363"/>
      <c r="E41" s="1363"/>
      <c r="F41" s="1367"/>
      <c r="G41" s="1363">
        <f>ROUND(SUM(C41),2)</f>
        <v>0</v>
      </c>
      <c r="H41" s="1364"/>
      <c r="I41" s="1335"/>
      <c r="J41" s="1330"/>
      <c r="K41" s="1330"/>
      <c r="L41" s="1330"/>
      <c r="M41" s="1330"/>
      <c r="N41" s="1330"/>
      <c r="O41" s="1383"/>
      <c r="P41" s="1383"/>
      <c r="Q41" s="1383"/>
      <c r="R41" s="1383"/>
      <c r="S41" s="1383"/>
    </row>
    <row r="42" spans="1:19">
      <c r="A42" s="1343" t="s">
        <v>885</v>
      </c>
      <c r="B42" s="1343"/>
      <c r="C42" s="1363">
        <v>0</v>
      </c>
      <c r="D42" s="1363"/>
      <c r="E42" s="1363"/>
      <c r="F42" s="1367"/>
      <c r="G42" s="1363">
        <f>ROUND(SUM(C42),2)</f>
        <v>0</v>
      </c>
      <c r="H42" s="1364"/>
      <c r="I42" s="1335"/>
      <c r="J42" s="1330"/>
      <c r="K42" s="1330"/>
      <c r="L42" s="1330"/>
      <c r="M42" s="1330"/>
      <c r="N42" s="1330"/>
      <c r="O42" s="1383"/>
      <c r="P42" s="1383"/>
      <c r="Q42" s="1383"/>
      <c r="R42" s="1383"/>
      <c r="S42" s="1383"/>
    </row>
    <row r="43" spans="1:19" ht="15.75">
      <c r="A43" s="1354" t="s">
        <v>1723</v>
      </c>
      <c r="B43" s="1343"/>
      <c r="C43" s="1363"/>
      <c r="D43" s="1363"/>
      <c r="E43" s="1363"/>
      <c r="F43" s="1367"/>
      <c r="G43" s="1368"/>
      <c r="H43" s="1364"/>
      <c r="I43" s="1335"/>
      <c r="J43" s="1330"/>
      <c r="K43" s="1330"/>
      <c r="L43" s="1330"/>
      <c r="M43" s="1330"/>
      <c r="N43" s="1330"/>
      <c r="O43" s="1383"/>
      <c r="P43" s="1383"/>
      <c r="Q43" s="1383"/>
      <c r="R43" s="1383"/>
      <c r="S43" s="1383"/>
    </row>
    <row r="44" spans="1:19">
      <c r="A44" s="2761" t="s">
        <v>883</v>
      </c>
      <c r="B44" s="1343"/>
      <c r="C44" s="2526">
        <v>-324580243.31</v>
      </c>
      <c r="D44" s="1363"/>
      <c r="E44" s="1363"/>
      <c r="F44" s="1367"/>
      <c r="G44" s="1363">
        <f>ROUND(SUM(C44),2)</f>
        <v>-324580243.31</v>
      </c>
      <c r="H44" s="1364"/>
      <c r="I44" s="1335"/>
      <c r="J44" s="1330"/>
      <c r="K44" s="1330"/>
      <c r="L44" s="1330"/>
      <c r="M44" s="1330"/>
      <c r="N44" s="1330"/>
      <c r="O44" s="1383"/>
      <c r="P44" s="1383"/>
      <c r="Q44" s="1383"/>
      <c r="R44" s="1383"/>
      <c r="S44" s="1383"/>
    </row>
    <row r="45" spans="1:19">
      <c r="A45" s="1343" t="s">
        <v>886</v>
      </c>
      <c r="B45" s="1343"/>
      <c r="C45" s="2526">
        <v>-2732199.48</v>
      </c>
      <c r="D45" s="1363"/>
      <c r="E45" s="1363"/>
      <c r="F45" s="1367"/>
      <c r="G45" s="1363">
        <f>ROUND(SUM(C45),2)</f>
        <v>-2732199.48</v>
      </c>
      <c r="H45" s="1364"/>
      <c r="I45" s="1335"/>
      <c r="J45" s="1330"/>
      <c r="K45" s="1330"/>
      <c r="L45" s="1330"/>
      <c r="M45" s="1330"/>
      <c r="N45" s="1330"/>
      <c r="O45" s="1383"/>
      <c r="P45" s="1383"/>
      <c r="Q45" s="1383"/>
      <c r="R45" s="1383"/>
      <c r="S45" s="1383"/>
    </row>
    <row r="46" spans="1:19">
      <c r="A46" s="1343" t="s">
        <v>887</v>
      </c>
      <c r="B46" s="1343"/>
      <c r="C46" s="1371">
        <v>0</v>
      </c>
      <c r="D46" s="1363"/>
      <c r="E46" s="1363"/>
      <c r="F46" s="1367"/>
      <c r="G46" s="1363">
        <f>ROUND(SUM(C46),2)</f>
        <v>0</v>
      </c>
      <c r="H46" s="1364"/>
      <c r="I46" s="1335"/>
      <c r="J46" s="1330"/>
      <c r="K46" s="1330"/>
      <c r="L46" s="1330"/>
      <c r="M46" s="1330"/>
      <c r="N46" s="1330"/>
      <c r="O46" s="1383"/>
      <c r="P46" s="1383"/>
      <c r="Q46" s="1383"/>
      <c r="R46" s="1383"/>
      <c r="S46" s="1383"/>
    </row>
    <row r="47" spans="1:19" ht="15.75">
      <c r="A47" s="1354" t="s">
        <v>888</v>
      </c>
      <c r="B47" s="1354"/>
      <c r="C47" s="2091">
        <f>ROUND(SUM(C41:C46),2)</f>
        <v>-327312442.79000002</v>
      </c>
      <c r="D47" s="1374"/>
      <c r="E47" s="1374"/>
      <c r="F47" s="1377"/>
      <c r="G47" s="2091">
        <f>ROUND(SUM(G41:G46),2)</f>
        <v>-327312442.79000002</v>
      </c>
      <c r="H47" s="1364"/>
      <c r="I47" s="1335"/>
      <c r="J47" s="1330"/>
      <c r="K47" s="1330"/>
      <c r="L47" s="1330"/>
      <c r="M47" s="1330"/>
      <c r="N47" s="1330"/>
      <c r="O47" s="1383"/>
      <c r="P47" s="1383"/>
      <c r="Q47" s="1383"/>
      <c r="R47" s="1383"/>
      <c r="S47" s="1383"/>
    </row>
    <row r="48" spans="1:19">
      <c r="A48" s="1343"/>
      <c r="B48" s="1343"/>
      <c r="C48" s="1363"/>
      <c r="D48" s="1363"/>
      <c r="E48" s="1363"/>
      <c r="F48" s="1367"/>
      <c r="G48" s="1363"/>
      <c r="H48" s="1364"/>
      <c r="I48" s="1335"/>
      <c r="J48" s="1330"/>
      <c r="K48" s="1330"/>
      <c r="L48" s="1330"/>
      <c r="M48" s="1330"/>
      <c r="N48" s="1330"/>
      <c r="O48" s="1383"/>
      <c r="P48" s="1383"/>
      <c r="Q48" s="1383"/>
      <c r="R48" s="1383"/>
      <c r="S48" s="1383"/>
    </row>
    <row r="49" spans="1:19" ht="15.75">
      <c r="A49" s="1354" t="s">
        <v>889</v>
      </c>
      <c r="B49" s="1343"/>
      <c r="C49" s="1363"/>
      <c r="D49" s="1363"/>
      <c r="E49" s="1363"/>
      <c r="F49" s="1367"/>
      <c r="G49" s="1363"/>
      <c r="H49" s="1364"/>
      <c r="I49" s="1335"/>
      <c r="J49" s="1330"/>
      <c r="K49" s="1330"/>
      <c r="L49" s="1330"/>
      <c r="M49" s="1330"/>
      <c r="N49" s="1330"/>
      <c r="O49" s="1383"/>
      <c r="P49" s="1383"/>
      <c r="Q49" s="1383"/>
      <c r="R49" s="1383"/>
      <c r="S49" s="1383"/>
    </row>
    <row r="50" spans="1:19" ht="15.75">
      <c r="A50" s="1354" t="s">
        <v>890</v>
      </c>
      <c r="B50" s="1343"/>
      <c r="C50" s="1373">
        <f>ROUND(+C30+C38+C47,2)</f>
        <v>27638104.91</v>
      </c>
      <c r="D50" s="1374"/>
      <c r="E50" s="1375"/>
      <c r="F50" s="1380"/>
      <c r="G50" s="1373">
        <f>ROUND(+G30+G38+G47,2)</f>
        <v>27638104.91</v>
      </c>
      <c r="H50" s="1364"/>
      <c r="I50" s="1335"/>
      <c r="J50" s="1330"/>
      <c r="K50" s="1330"/>
      <c r="L50" s="1330"/>
      <c r="M50" s="1330"/>
      <c r="N50" s="1330"/>
      <c r="O50" s="1383"/>
      <c r="P50" s="1383"/>
      <c r="Q50" s="1383"/>
      <c r="R50" s="1383"/>
      <c r="S50" s="1383"/>
    </row>
    <row r="51" spans="1:19">
      <c r="A51" s="1343"/>
      <c r="B51" s="1343"/>
      <c r="C51" s="1345"/>
      <c r="D51" s="1343"/>
      <c r="E51" s="1335"/>
      <c r="F51" s="1387"/>
      <c r="G51" s="1345"/>
      <c r="H51" s="1335"/>
      <c r="I51" s="1335"/>
      <c r="J51" s="1330"/>
      <c r="K51" s="1330"/>
      <c r="L51" s="1330"/>
      <c r="M51" s="1330"/>
      <c r="N51" s="1330"/>
      <c r="O51" s="1383"/>
      <c r="P51" s="1383"/>
      <c r="Q51" s="1383"/>
      <c r="R51" s="1383"/>
      <c r="S51" s="1383"/>
    </row>
    <row r="52" spans="1:19" s="1361" customFormat="1" ht="16.5" thickBot="1">
      <c r="A52" s="1354" t="s">
        <v>891</v>
      </c>
      <c r="B52" s="1354"/>
      <c r="C52" s="1355">
        <f>ROUND(C12+C50,2)</f>
        <v>276919909.39999998</v>
      </c>
      <c r="D52" s="1388"/>
      <c r="E52" s="1355"/>
      <c r="F52" s="1389"/>
      <c r="G52" s="1355">
        <f>ROUND(G12+G50,2)</f>
        <v>276919909.39999998</v>
      </c>
      <c r="H52" s="1359"/>
      <c r="I52" s="1359"/>
      <c r="J52" s="1360"/>
      <c r="K52" s="1360"/>
      <c r="L52" s="1360"/>
      <c r="M52" s="1360"/>
      <c r="N52" s="1360"/>
    </row>
    <row r="53" spans="1:19" ht="15.75" thickTop="1">
      <c r="A53" s="1343" t="s">
        <v>21</v>
      </c>
      <c r="B53" s="1343"/>
      <c r="C53" s="1390"/>
      <c r="D53" s="1343"/>
      <c r="E53" s="1345"/>
      <c r="F53" s="1345"/>
      <c r="G53" s="1390"/>
      <c r="H53" s="1335"/>
      <c r="I53" s="1345"/>
    </row>
    <row r="54" spans="1:19">
      <c r="A54" s="2760" t="s">
        <v>892</v>
      </c>
    </row>
    <row r="55" spans="1:19">
      <c r="A55" s="1391"/>
    </row>
    <row r="56" spans="1:19">
      <c r="A56" s="1391"/>
    </row>
    <row r="65" spans="4:6" ht="15.75">
      <c r="D65" s="1360"/>
      <c r="F65" s="1360"/>
    </row>
    <row r="71" spans="4:6" ht="15.75">
      <c r="D71" s="1360"/>
      <c r="F71" s="1360"/>
    </row>
  </sheetData>
  <mergeCells count="3">
    <mergeCell ref="A5:G5"/>
    <mergeCell ref="A6:G6"/>
    <mergeCell ref="A7:G7"/>
  </mergeCells>
  <printOptions horizontalCentered="1" verticalCentered="1"/>
  <pageMargins left="0.24" right="0.24" top="0.5" bottom="0.5" header="0.18" footer="0.25"/>
  <pageSetup scale="58" orientation="landscape" r:id="rId1"/>
  <headerFooter scaleWithDoc="0" alignWithMargins="0">
    <oddFooter>&amp;C&amp;8 42</oddFoot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AS62"/>
  <sheetViews>
    <sheetView showGridLines="0" zoomScaleNormal="100" workbookViewId="0">
      <selection activeCell="B1" sqref="B1"/>
    </sheetView>
  </sheetViews>
  <sheetFormatPr defaultRowHeight="15"/>
  <cols>
    <col min="1" max="1" width="1.6640625" style="1392" customWidth="1"/>
    <col min="2" max="2" width="45.109375" style="1392" customWidth="1"/>
    <col min="3" max="3" width="4.5546875" style="1328" customWidth="1"/>
    <col min="4" max="4" width="21" style="1329" customWidth="1"/>
    <col min="5" max="5" width="1.77734375" style="1329" customWidth="1"/>
    <col min="6" max="7" width="1.6640625" style="1328" customWidth="1"/>
    <col min="8" max="8" width="23" style="1329" customWidth="1"/>
    <col min="9" max="10" width="1.6640625" style="1329" customWidth="1"/>
    <col min="11" max="12" width="8.88671875" style="1328"/>
    <col min="13" max="13" width="24.21875" style="1328" customWidth="1"/>
    <col min="14" max="15" width="8.88671875" style="1328"/>
    <col min="16" max="16384" width="8.88671875" style="1392"/>
  </cols>
  <sheetData>
    <row r="1" spans="1:40">
      <c r="B1" s="1720" t="s">
        <v>1805</v>
      </c>
    </row>
    <row r="3" spans="1:40" ht="18">
      <c r="H3" s="2762" t="s">
        <v>893</v>
      </c>
    </row>
    <row r="4" spans="1:40" ht="15.75">
      <c r="H4" s="1393"/>
    </row>
    <row r="5" spans="1:40" s="1149" customFormat="1" ht="18" customHeight="1">
      <c r="A5" s="1394"/>
      <c r="B5" s="3189" t="s">
        <v>619</v>
      </c>
      <c r="C5" s="3190"/>
      <c r="D5" s="3190"/>
      <c r="E5" s="3190"/>
      <c r="F5" s="3190"/>
      <c r="G5" s="3190"/>
      <c r="H5" s="3190"/>
      <c r="I5" s="1340"/>
      <c r="J5" s="1339"/>
      <c r="K5" s="1395"/>
      <c r="L5" s="1395"/>
      <c r="M5" s="1395"/>
      <c r="N5" s="1395"/>
      <c r="O5" s="1395"/>
    </row>
    <row r="6" spans="1:40" s="1149" customFormat="1" ht="18" customHeight="1">
      <c r="A6" s="1394"/>
      <c r="B6" s="2523" t="s">
        <v>1614</v>
      </c>
      <c r="C6" s="2087"/>
      <c r="D6" s="2087"/>
      <c r="E6" s="2087"/>
      <c r="F6" s="2087"/>
      <c r="G6" s="2087"/>
      <c r="H6" s="2087"/>
      <c r="I6" s="1340"/>
      <c r="J6" s="1339"/>
      <c r="K6" s="1395"/>
      <c r="L6" s="1395"/>
      <c r="M6" s="1395"/>
      <c r="N6" s="1395"/>
      <c r="O6" s="1395"/>
    </row>
    <row r="7" spans="1:40" s="1149" customFormat="1" ht="18" customHeight="1">
      <c r="A7" s="1394"/>
      <c r="B7" s="3189" t="s">
        <v>1553</v>
      </c>
      <c r="C7" s="3190"/>
      <c r="D7" s="3190"/>
      <c r="E7" s="3190"/>
      <c r="F7" s="3190"/>
      <c r="G7" s="3190"/>
      <c r="H7" s="3190"/>
      <c r="I7" s="1396"/>
      <c r="J7" s="1397"/>
      <c r="K7" s="1395"/>
      <c r="L7" s="1395"/>
      <c r="M7" s="1395"/>
      <c r="N7" s="1395"/>
      <c r="O7" s="1395"/>
    </row>
    <row r="8" spans="1:40" s="1149" customFormat="1" ht="18" customHeight="1">
      <c r="A8" s="1394"/>
      <c r="B8" s="3191"/>
      <c r="C8" s="3192"/>
      <c r="D8" s="3192"/>
      <c r="E8" s="3192"/>
      <c r="F8" s="3192"/>
      <c r="G8" s="3192"/>
      <c r="H8" s="3192"/>
      <c r="I8" s="1398"/>
      <c r="J8" s="1398"/>
      <c r="K8" s="1399"/>
      <c r="L8" s="1395"/>
      <c r="M8" s="1395"/>
      <c r="N8" s="1395"/>
      <c r="O8" s="1395"/>
    </row>
    <row r="9" spans="1:40" s="1149" customFormat="1" ht="18" customHeight="1">
      <c r="A9" s="1394"/>
      <c r="B9" s="1400"/>
      <c r="C9" s="1349"/>
      <c r="D9" s="1349"/>
      <c r="E9" s="1349"/>
      <c r="F9" s="1349"/>
      <c r="G9" s="1349"/>
      <c r="H9" s="1349"/>
      <c r="I9" s="1398"/>
      <c r="J9" s="1398"/>
      <c r="K9" s="1399"/>
      <c r="L9" s="1395"/>
      <c r="M9" s="1395"/>
      <c r="N9" s="1395"/>
      <c r="O9" s="1395"/>
    </row>
    <row r="10" spans="1:40" s="1408" customFormat="1" ht="15.75">
      <c r="A10" s="1990"/>
      <c r="B10" s="1990"/>
      <c r="C10" s="1401"/>
      <c r="D10" s="2090" t="s">
        <v>153</v>
      </c>
      <c r="E10" s="1348"/>
      <c r="F10" s="1401"/>
      <c r="G10" s="1401"/>
      <c r="H10" s="1404"/>
      <c r="I10" s="1404"/>
      <c r="J10" s="1404"/>
      <c r="K10" s="1405"/>
      <c r="L10" s="1405"/>
      <c r="M10" s="1405"/>
      <c r="N10" s="1405"/>
      <c r="O10" s="1405"/>
    </row>
    <row r="11" spans="1:40" ht="15.75">
      <c r="A11" s="1189"/>
      <c r="B11" s="1189"/>
      <c r="C11" s="1351"/>
      <c r="D11" s="1346" t="s">
        <v>154</v>
      </c>
      <c r="E11" s="1348"/>
      <c r="F11" s="1351"/>
      <c r="G11" s="1351"/>
      <c r="H11" s="1347" t="s">
        <v>1564</v>
      </c>
      <c r="I11" s="1353" t="s">
        <v>21</v>
      </c>
      <c r="J11" s="1351"/>
    </row>
    <row r="12" spans="1:40">
      <c r="A12" s="1189"/>
      <c r="B12" s="1189"/>
      <c r="C12" s="1351"/>
      <c r="D12" s="1351"/>
      <c r="E12" s="1353"/>
      <c r="F12" s="1353"/>
      <c r="G12" s="1353"/>
      <c r="H12" s="1352"/>
      <c r="I12" s="1353"/>
      <c r="J12" s="1351"/>
    </row>
    <row r="13" spans="1:40" s="1408" customFormat="1" ht="15.75">
      <c r="A13" s="1181"/>
      <c r="B13" s="1181" t="s">
        <v>594</v>
      </c>
      <c r="C13" s="1401"/>
      <c r="D13" s="1356">
        <v>521.91</v>
      </c>
      <c r="E13" s="1357"/>
      <c r="F13" s="1357"/>
      <c r="G13" s="1403"/>
      <c r="H13" s="1356">
        <f>+D13</f>
        <v>521.91</v>
      </c>
      <c r="I13" s="1404"/>
      <c r="J13" s="1404"/>
      <c r="K13" s="1405"/>
      <c r="L13" s="1405"/>
      <c r="M13" s="1405"/>
      <c r="N13" s="1405"/>
      <c r="O13" s="1405"/>
      <c r="P13" s="1406"/>
      <c r="Q13" s="1406"/>
      <c r="R13" s="1406"/>
      <c r="S13" s="1406"/>
      <c r="T13" s="1406"/>
      <c r="U13" s="1406"/>
      <c r="V13" s="1406"/>
      <c r="W13" s="1406"/>
      <c r="X13" s="1406"/>
      <c r="Y13" s="1406"/>
      <c r="Z13" s="1406"/>
      <c r="AA13" s="1407"/>
      <c r="AB13" s="1407"/>
      <c r="AC13" s="1407"/>
      <c r="AD13" s="1407"/>
      <c r="AE13" s="1407"/>
      <c r="AF13" s="1407"/>
      <c r="AG13" s="1407"/>
      <c r="AH13" s="1407"/>
      <c r="AI13" s="1407"/>
      <c r="AJ13" s="1407"/>
      <c r="AK13" s="1407"/>
      <c r="AL13" s="1407"/>
      <c r="AM13" s="1407"/>
      <c r="AN13" s="1407"/>
    </row>
    <row r="14" spans="1:40" s="1408" customFormat="1" ht="15.75">
      <c r="A14" s="1181"/>
      <c r="B14" s="1181"/>
      <c r="C14" s="1401"/>
      <c r="D14" s="1356"/>
      <c r="E14" s="1357"/>
      <c r="F14" s="1357"/>
      <c r="G14" s="2758"/>
      <c r="H14" s="1356"/>
      <c r="I14" s="1404"/>
      <c r="J14" s="1404"/>
      <c r="K14" s="1405"/>
      <c r="L14" s="1405"/>
      <c r="M14" s="1405"/>
      <c r="N14" s="1405"/>
      <c r="O14" s="1405"/>
      <c r="P14" s="1406"/>
      <c r="Q14" s="1406"/>
      <c r="R14" s="1406"/>
      <c r="S14" s="1406"/>
      <c r="T14" s="1406"/>
      <c r="U14" s="1406"/>
      <c r="V14" s="1406"/>
      <c r="W14" s="1406"/>
      <c r="X14" s="1406"/>
      <c r="Y14" s="1406"/>
      <c r="Z14" s="1406"/>
      <c r="AA14" s="1407"/>
      <c r="AB14" s="1407"/>
      <c r="AC14" s="1407"/>
      <c r="AD14" s="1407"/>
      <c r="AE14" s="1407"/>
      <c r="AF14" s="1407"/>
      <c r="AG14" s="1407"/>
      <c r="AH14" s="1407"/>
      <c r="AI14" s="1407"/>
      <c r="AJ14" s="1407"/>
      <c r="AK14" s="1407"/>
      <c r="AL14" s="1407"/>
      <c r="AM14" s="1407"/>
      <c r="AN14" s="1407"/>
    </row>
    <row r="15" spans="1:40" ht="15.75">
      <c r="A15" s="1189"/>
      <c r="B15" s="1181" t="s">
        <v>20</v>
      </c>
      <c r="C15" s="1351"/>
      <c r="D15" s="1351"/>
      <c r="E15" s="1353"/>
      <c r="F15" s="1353"/>
      <c r="G15" s="1409"/>
      <c r="H15" s="1351"/>
      <c r="I15" s="1353"/>
      <c r="J15" s="1353"/>
    </row>
    <row r="16" spans="1:40">
      <c r="A16" s="1189"/>
      <c r="B16" s="2764" t="s">
        <v>874</v>
      </c>
      <c r="C16" s="1351"/>
      <c r="D16" s="1365">
        <v>28.04</v>
      </c>
      <c r="E16" s="1366"/>
      <c r="F16" s="1366"/>
      <c r="G16" s="1411"/>
      <c r="H16" s="1366">
        <f>ROUND(SUM(D16),2)</f>
        <v>28.04</v>
      </c>
      <c r="I16" s="1353"/>
      <c r="J16" s="1353"/>
    </row>
    <row r="17" spans="1:20" s="1408" customFormat="1" ht="15.75">
      <c r="A17" s="1181"/>
      <c r="B17" s="1181" t="s">
        <v>186</v>
      </c>
      <c r="C17" s="1401"/>
      <c r="D17" s="1414">
        <f>ROUND(SUM(D16:D16),2)</f>
        <v>28.04</v>
      </c>
      <c r="E17" s="1412"/>
      <c r="F17" s="1376"/>
      <c r="G17" s="1413"/>
      <c r="H17" s="1414">
        <f>ROUND(SUM(H16:H16),2)</f>
        <v>28.04</v>
      </c>
      <c r="I17" s="1404"/>
      <c r="J17" s="1404"/>
      <c r="K17" s="1405"/>
      <c r="L17" s="1405"/>
      <c r="M17" s="1405"/>
      <c r="N17" s="1405"/>
      <c r="O17" s="1405"/>
    </row>
    <row r="18" spans="1:20">
      <c r="A18" s="1189"/>
      <c r="B18" s="1189"/>
      <c r="C18" s="1351"/>
      <c r="D18" s="1365"/>
      <c r="E18" s="1366"/>
      <c r="F18" s="1366"/>
      <c r="G18" s="1411"/>
      <c r="H18" s="1382"/>
      <c r="I18" s="1353"/>
      <c r="J18" s="1353"/>
    </row>
    <row r="19" spans="1:20" ht="15.75">
      <c r="A19" s="1189"/>
      <c r="B19" s="1181" t="s">
        <v>1724</v>
      </c>
      <c r="C19" s="1351"/>
      <c r="D19" s="1365"/>
      <c r="E19" s="1366"/>
      <c r="F19" s="1366"/>
      <c r="G19" s="1411"/>
      <c r="H19" s="1365"/>
      <c r="I19" s="1353"/>
      <c r="J19" s="1353"/>
    </row>
    <row r="20" spans="1:20">
      <c r="A20" s="1189"/>
      <c r="B20" s="2764" t="s">
        <v>894</v>
      </c>
      <c r="C20" s="1351"/>
      <c r="D20" s="1365">
        <v>-2522385.42</v>
      </c>
      <c r="E20" s="1366"/>
      <c r="F20" s="1366"/>
      <c r="G20" s="1411"/>
      <c r="H20" s="1366">
        <f>ROUND(SUM(D20),2)</f>
        <v>-2522385.42</v>
      </c>
      <c r="I20" s="1353"/>
      <c r="J20" s="1353"/>
    </row>
    <row r="21" spans="1:20">
      <c r="A21" s="1189"/>
      <c r="B21" s="1415" t="s">
        <v>895</v>
      </c>
      <c r="C21" s="1351"/>
      <c r="D21" s="1365">
        <v>0</v>
      </c>
      <c r="E21" s="1366"/>
      <c r="F21" s="1366"/>
      <c r="G21" s="1411"/>
      <c r="H21" s="1366">
        <f>ROUND(SUM(D21),2)</f>
        <v>0</v>
      </c>
      <c r="I21" s="1353"/>
      <c r="J21" s="1353"/>
    </row>
    <row r="22" spans="1:20">
      <c r="A22" s="1189"/>
      <c r="B22" s="1415" t="s">
        <v>896</v>
      </c>
      <c r="C22" s="1351"/>
      <c r="D22" s="1365">
        <v>0</v>
      </c>
      <c r="E22" s="1366"/>
      <c r="F22" s="1366"/>
      <c r="G22" s="1411"/>
      <c r="H22" s="1366">
        <f>ROUND(SUM(D22),2)</f>
        <v>0</v>
      </c>
      <c r="I22" s="1353"/>
      <c r="J22" s="1353"/>
    </row>
    <row r="23" spans="1:20" s="1408" customFormat="1" ht="15.75">
      <c r="A23" s="1181"/>
      <c r="B23" s="2763" t="s">
        <v>1774</v>
      </c>
      <c r="C23" s="1401"/>
      <c r="D23" s="1416">
        <f>ROUND(SUM(D19:D22),2)</f>
        <v>-2522385.42</v>
      </c>
      <c r="E23" s="1412"/>
      <c r="F23" s="1376"/>
      <c r="G23" s="1413"/>
      <c r="H23" s="1416">
        <f>ROUND(SUM(H19:H22),2)</f>
        <v>-2522385.42</v>
      </c>
      <c r="I23" s="1404"/>
      <c r="J23" s="1404"/>
      <c r="K23" s="1405"/>
      <c r="L23" s="1405"/>
      <c r="M23" s="1405"/>
      <c r="N23" s="1405"/>
      <c r="O23" s="1405"/>
    </row>
    <row r="24" spans="1:20">
      <c r="A24" s="1189"/>
      <c r="B24" s="1384"/>
      <c r="C24" s="1351"/>
      <c r="D24" s="1382"/>
      <c r="E24" s="1366"/>
      <c r="F24" s="1366"/>
      <c r="G24" s="1411"/>
      <c r="H24" s="1382"/>
      <c r="I24" s="1353"/>
      <c r="J24" s="1353"/>
    </row>
    <row r="25" spans="1:20" s="1408" customFormat="1" ht="15.75">
      <c r="A25" s="1181"/>
      <c r="B25" s="1181" t="s">
        <v>879</v>
      </c>
      <c r="C25" s="1401"/>
      <c r="D25" s="1412">
        <f>ROUND(+D17+D23,2)</f>
        <v>-2522357.38</v>
      </c>
      <c r="E25" s="1412"/>
      <c r="F25" s="1412"/>
      <c r="G25" s="1418"/>
      <c r="H25" s="1412">
        <f>ROUND(+H17+H23,2)</f>
        <v>-2522357.38</v>
      </c>
      <c r="I25" s="1404"/>
      <c r="J25" s="1404"/>
      <c r="K25" s="1405"/>
      <c r="L25" s="1405"/>
      <c r="M25" s="1405"/>
      <c r="N25" s="1405"/>
      <c r="O25" s="1405"/>
    </row>
    <row r="26" spans="1:20">
      <c r="A26" s="1189"/>
      <c r="B26" s="1189"/>
      <c r="C26" s="1351"/>
      <c r="D26" s="1382"/>
      <c r="E26" s="1366"/>
      <c r="F26" s="1366"/>
      <c r="G26" s="1411"/>
      <c r="H26" s="1382"/>
      <c r="I26" s="1353"/>
      <c r="J26" s="1353"/>
      <c r="K26" s="1329"/>
      <c r="L26" s="1329"/>
      <c r="M26" s="1329"/>
      <c r="N26" s="1329"/>
      <c r="O26" s="1329"/>
      <c r="P26" s="1419"/>
      <c r="Q26" s="1419"/>
      <c r="R26" s="1419"/>
      <c r="S26" s="1419"/>
      <c r="T26" s="1419"/>
    </row>
    <row r="27" spans="1:20" ht="15.75">
      <c r="A27" s="1189"/>
      <c r="B27" s="1181" t="s">
        <v>52</v>
      </c>
      <c r="C27" s="1351"/>
      <c r="D27" s="1365"/>
      <c r="E27" s="1366"/>
      <c r="F27" s="1366"/>
      <c r="G27" s="1411"/>
      <c r="H27" s="1366"/>
      <c r="I27" s="1353"/>
      <c r="J27" s="1353"/>
      <c r="K27" s="1329"/>
      <c r="L27" s="1329"/>
      <c r="M27" s="1329"/>
      <c r="N27" s="1329"/>
      <c r="O27" s="1329"/>
      <c r="P27" s="1419"/>
      <c r="Q27" s="1419"/>
      <c r="R27" s="1419"/>
      <c r="S27" s="1419"/>
      <c r="T27" s="1419"/>
    </row>
    <row r="28" spans="1:20" ht="15.75">
      <c r="A28" s="1189"/>
      <c r="B28" s="1181" t="s">
        <v>1607</v>
      </c>
      <c r="C28" s="1351"/>
      <c r="D28" s="1365"/>
      <c r="E28" s="1366"/>
      <c r="F28" s="1366"/>
      <c r="G28" s="1411"/>
      <c r="H28" s="1366"/>
      <c r="I28" s="1353"/>
      <c r="J28" s="1353"/>
      <c r="K28" s="1329"/>
      <c r="L28" s="1329"/>
      <c r="M28" s="1329"/>
      <c r="N28" s="1329"/>
      <c r="O28" s="1329"/>
      <c r="P28" s="1419"/>
      <c r="Q28" s="1419"/>
      <c r="R28" s="1419"/>
      <c r="S28" s="1419"/>
      <c r="T28" s="1419"/>
    </row>
    <row r="29" spans="1:20">
      <c r="A29" s="1189"/>
      <c r="B29" s="2764" t="s">
        <v>897</v>
      </c>
      <c r="C29" s="1351"/>
      <c r="D29" s="1365">
        <v>0</v>
      </c>
      <c r="E29" s="1366"/>
      <c r="F29" s="1366"/>
      <c r="G29" s="1411"/>
      <c r="H29" s="1366">
        <f>ROUND(SUM(D29),2)</f>
        <v>0</v>
      </c>
      <c r="I29" s="1353"/>
      <c r="J29" s="1353"/>
      <c r="K29" s="1329"/>
      <c r="L29" s="1329"/>
      <c r="M29" s="1329"/>
      <c r="N29" s="1329"/>
      <c r="O29" s="1329"/>
      <c r="P29" s="1419"/>
      <c r="Q29" s="1419"/>
      <c r="R29" s="1419"/>
      <c r="S29" s="1419"/>
      <c r="T29" s="1419"/>
    </row>
    <row r="30" spans="1:20">
      <c r="A30" s="1189"/>
      <c r="B30" s="2764" t="s">
        <v>885</v>
      </c>
      <c r="C30" s="1351"/>
      <c r="D30" s="1365">
        <v>0</v>
      </c>
      <c r="E30" s="1366"/>
      <c r="F30" s="1366"/>
      <c r="G30" s="1411"/>
      <c r="H30" s="1366">
        <f>ROUND(SUM(D30),2)</f>
        <v>0</v>
      </c>
      <c r="I30" s="1353"/>
      <c r="J30" s="1353"/>
      <c r="K30" s="1329"/>
      <c r="L30" s="1329"/>
      <c r="M30" s="1329"/>
      <c r="N30" s="1329"/>
      <c r="O30" s="1329"/>
      <c r="P30" s="1419"/>
      <c r="Q30" s="1419"/>
      <c r="R30" s="1419"/>
      <c r="S30" s="1419"/>
      <c r="T30" s="1419"/>
    </row>
    <row r="31" spans="1:20" ht="15.75">
      <c r="A31" s="1189"/>
      <c r="B31" s="1181" t="s">
        <v>882</v>
      </c>
      <c r="C31" s="1351"/>
      <c r="D31" s="1365"/>
      <c r="E31" s="1366"/>
      <c r="F31" s="1366"/>
      <c r="G31" s="1411"/>
      <c r="H31" s="1366"/>
      <c r="I31" s="1353"/>
      <c r="J31" s="1353"/>
      <c r="K31" s="1329"/>
      <c r="L31" s="1329"/>
      <c r="M31" s="1329"/>
      <c r="N31" s="1329"/>
      <c r="O31" s="1329"/>
      <c r="P31" s="1419"/>
      <c r="Q31" s="1419"/>
      <c r="R31" s="1419"/>
      <c r="S31" s="1419"/>
      <c r="T31" s="1419"/>
    </row>
    <row r="32" spans="1:20">
      <c r="A32" s="1189"/>
      <c r="B32" s="2764" t="s">
        <v>898</v>
      </c>
      <c r="C32" s="1351"/>
      <c r="D32" s="2526">
        <v>1366099.74</v>
      </c>
      <c r="E32" s="1366"/>
      <c r="F32" s="1366"/>
      <c r="G32" s="1411"/>
      <c r="H32" s="1366">
        <f>ROUND(SUM(D32),2)</f>
        <v>1366099.74</v>
      </c>
      <c r="I32" s="1353"/>
      <c r="J32" s="1353"/>
      <c r="K32" s="1329"/>
      <c r="L32" s="1329"/>
      <c r="M32" s="1329"/>
      <c r="N32" s="1329"/>
      <c r="O32" s="1329"/>
      <c r="P32" s="1419"/>
      <c r="Q32" s="1419"/>
      <c r="R32" s="1419"/>
      <c r="S32" s="1419"/>
      <c r="T32" s="1419"/>
    </row>
    <row r="33" spans="1:20">
      <c r="A33" s="1189"/>
      <c r="B33" s="2764" t="s">
        <v>899</v>
      </c>
      <c r="C33" s="1351"/>
      <c r="D33" s="2526">
        <v>0</v>
      </c>
      <c r="E33" s="1366"/>
      <c r="F33" s="1366"/>
      <c r="G33" s="1411"/>
      <c r="H33" s="1366">
        <f>ROUND(SUM(D33),2)</f>
        <v>0</v>
      </c>
      <c r="I33" s="1353"/>
      <c r="J33" s="1353"/>
      <c r="K33" s="1329"/>
      <c r="L33" s="1329"/>
      <c r="M33" s="1329"/>
      <c r="N33" s="1329"/>
      <c r="O33" s="1329"/>
      <c r="P33" s="1419"/>
      <c r="Q33" s="1419"/>
      <c r="R33" s="1419"/>
      <c r="S33" s="1419"/>
      <c r="T33" s="1419"/>
    </row>
    <row r="34" spans="1:20">
      <c r="A34" s="1189"/>
      <c r="B34" s="2764" t="s">
        <v>900</v>
      </c>
      <c r="C34" s="1351"/>
      <c r="D34" s="2526">
        <v>-209814.06</v>
      </c>
      <c r="E34" s="1366"/>
      <c r="F34" s="1366"/>
      <c r="G34" s="1411"/>
      <c r="H34" s="1366">
        <f>ROUND(SUM(D34),2)</f>
        <v>-209814.06</v>
      </c>
      <c r="I34" s="1353"/>
      <c r="J34" s="1353"/>
      <c r="K34" s="1329"/>
      <c r="L34" s="1329"/>
      <c r="M34" s="1329"/>
      <c r="N34" s="1329"/>
      <c r="O34" s="1329"/>
      <c r="P34" s="1419"/>
      <c r="Q34" s="1419"/>
      <c r="R34" s="1419"/>
      <c r="S34" s="1419"/>
      <c r="T34" s="1419"/>
    </row>
    <row r="35" spans="1:20">
      <c r="A35" s="1189"/>
      <c r="B35" s="1415" t="s">
        <v>901</v>
      </c>
      <c r="C35" s="1351"/>
      <c r="D35" s="2526">
        <v>1366099.74</v>
      </c>
      <c r="E35" s="1366"/>
      <c r="F35" s="1366"/>
      <c r="G35" s="1411"/>
      <c r="H35" s="1366">
        <f>ROUND(SUM(D35),2)</f>
        <v>1366099.74</v>
      </c>
      <c r="I35" s="1353"/>
      <c r="J35" s="1353"/>
      <c r="K35" s="1329"/>
      <c r="L35" s="1329"/>
      <c r="M35" s="1329"/>
      <c r="N35" s="1329"/>
      <c r="O35" s="1329"/>
      <c r="P35" s="1419"/>
      <c r="Q35" s="1419"/>
      <c r="R35" s="1419"/>
      <c r="S35" s="1419"/>
      <c r="T35" s="1419"/>
    </row>
    <row r="36" spans="1:20">
      <c r="A36" s="1189"/>
      <c r="B36" s="1415" t="s">
        <v>896</v>
      </c>
      <c r="C36" s="1351"/>
      <c r="D36" s="2529">
        <v>65321.66</v>
      </c>
      <c r="E36" s="1366"/>
      <c r="F36" s="1366"/>
      <c r="G36" s="1411"/>
      <c r="H36" s="1366">
        <f>ROUND(SUM(D36),2)</f>
        <v>65321.66</v>
      </c>
      <c r="I36" s="1353"/>
      <c r="J36" s="1353"/>
      <c r="K36" s="1329"/>
      <c r="L36" s="1329"/>
      <c r="M36" s="1329"/>
      <c r="N36" s="1329"/>
      <c r="O36" s="1329"/>
      <c r="P36" s="1419"/>
      <c r="Q36" s="1419"/>
      <c r="R36" s="1419"/>
      <c r="S36" s="1419"/>
      <c r="T36" s="1419"/>
    </row>
    <row r="37" spans="1:20" s="1408" customFormat="1" ht="15.75">
      <c r="A37" s="1181"/>
      <c r="B37" s="1181" t="s">
        <v>884</v>
      </c>
      <c r="C37" s="1401"/>
      <c r="D37" s="2092">
        <f>ROUND(SUM(D29:D36),2)</f>
        <v>2587707.08</v>
      </c>
      <c r="E37" s="1412"/>
      <c r="F37" s="1376"/>
      <c r="G37" s="1413"/>
      <c r="H37" s="2092">
        <f>ROUND(SUM(H29:H36),2)</f>
        <v>2587707.08</v>
      </c>
      <c r="I37" s="1404"/>
      <c r="J37" s="1404"/>
      <c r="K37" s="1420"/>
      <c r="L37" s="1420"/>
      <c r="M37" s="1420"/>
      <c r="N37" s="1420"/>
      <c r="O37" s="1420"/>
      <c r="P37" s="1421"/>
      <c r="Q37" s="1421"/>
      <c r="R37" s="1421"/>
      <c r="S37" s="1421"/>
      <c r="T37" s="1421"/>
    </row>
    <row r="38" spans="1:20">
      <c r="A38" s="1189"/>
      <c r="B38" s="1189"/>
      <c r="C38" s="1351"/>
      <c r="D38" s="1365"/>
      <c r="E38" s="1366"/>
      <c r="F38" s="1366"/>
      <c r="G38" s="1411"/>
      <c r="H38" s="1365"/>
      <c r="I38" s="1353"/>
      <c r="J38" s="1353"/>
      <c r="K38" s="1329"/>
      <c r="L38" s="1329"/>
      <c r="M38" s="1329"/>
      <c r="N38" s="1329"/>
      <c r="O38" s="1329"/>
      <c r="P38" s="1419"/>
      <c r="Q38" s="1419"/>
      <c r="R38" s="1419"/>
      <c r="S38" s="1419"/>
      <c r="T38" s="1419"/>
    </row>
    <row r="39" spans="1:20" ht="15.75">
      <c r="A39" s="1189"/>
      <c r="B39" s="1181" t="s">
        <v>1722</v>
      </c>
      <c r="C39" s="1351"/>
      <c r="D39" s="1365"/>
      <c r="E39" s="1366"/>
      <c r="F39" s="1366"/>
      <c r="G39" s="1411"/>
      <c r="H39" s="1365"/>
      <c r="I39" s="1353"/>
      <c r="J39" s="1353"/>
      <c r="K39" s="1329"/>
      <c r="L39" s="1329"/>
      <c r="M39" s="1329"/>
      <c r="N39" s="1329"/>
      <c r="O39" s="1329"/>
      <c r="P39" s="1419"/>
      <c r="Q39" s="1419"/>
      <c r="R39" s="1419"/>
      <c r="S39" s="1419"/>
      <c r="T39" s="1419"/>
    </row>
    <row r="40" spans="1:20">
      <c r="A40" s="1189"/>
      <c r="B40" s="1189" t="s">
        <v>897</v>
      </c>
      <c r="C40" s="1351"/>
      <c r="D40" s="2530">
        <v>-65321.66</v>
      </c>
      <c r="E40" s="1366"/>
      <c r="F40" s="1366"/>
      <c r="G40" s="1411"/>
      <c r="H40" s="1366">
        <f>ROUND(SUM(D40),2)</f>
        <v>-65321.66</v>
      </c>
      <c r="I40" s="1353"/>
      <c r="J40" s="1353"/>
      <c r="K40" s="1329"/>
      <c r="L40" s="1329"/>
      <c r="M40" s="1329"/>
      <c r="N40" s="1329"/>
      <c r="O40" s="1329"/>
      <c r="P40" s="1419"/>
      <c r="Q40" s="1419"/>
      <c r="R40" s="1419"/>
      <c r="S40" s="1419"/>
      <c r="T40" s="1419"/>
    </row>
    <row r="41" spans="1:20">
      <c r="A41" s="1189"/>
      <c r="B41" s="1189" t="s">
        <v>885</v>
      </c>
      <c r="C41" s="1351"/>
      <c r="D41" s="1366">
        <v>0</v>
      </c>
      <c r="E41" s="1366"/>
      <c r="F41" s="1366"/>
      <c r="G41" s="1411"/>
      <c r="H41" s="1366">
        <f>ROUND(SUM(D41),2)</f>
        <v>0</v>
      </c>
      <c r="I41" s="1353"/>
      <c r="J41" s="1353"/>
      <c r="K41" s="1329"/>
      <c r="L41" s="1329"/>
      <c r="M41" s="1329"/>
      <c r="N41" s="1329"/>
      <c r="O41" s="1329"/>
      <c r="P41" s="1419"/>
      <c r="Q41" s="1419"/>
      <c r="R41" s="1419"/>
      <c r="S41" s="1419"/>
      <c r="T41" s="1419"/>
    </row>
    <row r="42" spans="1:20" ht="15.75">
      <c r="A42" s="1189"/>
      <c r="B42" s="1181" t="s">
        <v>1723</v>
      </c>
      <c r="C42" s="1351"/>
      <c r="D42" s="1365"/>
      <c r="E42" s="1366"/>
      <c r="F42" s="1366"/>
      <c r="G42" s="1411"/>
      <c r="H42" s="1410"/>
      <c r="I42" s="1353"/>
      <c r="J42" s="1353"/>
      <c r="K42" s="1329"/>
      <c r="L42" s="1329"/>
      <c r="M42" s="1329"/>
      <c r="N42" s="1329"/>
      <c r="O42" s="1329"/>
      <c r="P42" s="1419"/>
      <c r="Q42" s="1419"/>
      <c r="R42" s="1419"/>
      <c r="S42" s="1419"/>
      <c r="T42" s="1419"/>
    </row>
    <row r="43" spans="1:20">
      <c r="A43" s="1189"/>
      <c r="B43" s="2764" t="s">
        <v>902</v>
      </c>
      <c r="C43" s="1351"/>
      <c r="D43" s="1370">
        <v>-521.91</v>
      </c>
      <c r="E43" s="1366"/>
      <c r="F43" s="1366"/>
      <c r="G43" s="1411"/>
      <c r="H43" s="1366">
        <f>ROUND(SUM(D43),2)</f>
        <v>-521.91</v>
      </c>
      <c r="I43" s="1353"/>
      <c r="J43" s="1353"/>
      <c r="K43" s="1329"/>
      <c r="L43" s="1329"/>
      <c r="M43" s="1329"/>
      <c r="N43" s="1329"/>
      <c r="O43" s="1329"/>
      <c r="P43" s="1419"/>
      <c r="Q43" s="1419"/>
      <c r="R43" s="1419"/>
      <c r="S43" s="1419"/>
      <c r="T43" s="1419"/>
    </row>
    <row r="44" spans="1:20" s="1408" customFormat="1" ht="15.75">
      <c r="A44" s="1181"/>
      <c r="B44" s="1181" t="s">
        <v>888</v>
      </c>
      <c r="C44" s="1401"/>
      <c r="D44" s="2092">
        <f>ROUND(SUM(D40:D43),2)</f>
        <v>-65843.570000000007</v>
      </c>
      <c r="E44" s="1412"/>
      <c r="F44" s="1376"/>
      <c r="G44" s="1413"/>
      <c r="H44" s="2092">
        <f>ROUND(SUM(H40:H43),2)</f>
        <v>-65843.570000000007</v>
      </c>
      <c r="I44" s="1404"/>
      <c r="J44" s="1404"/>
      <c r="K44" s="1420"/>
      <c r="L44" s="1420"/>
      <c r="M44" s="1420"/>
      <c r="N44" s="1420"/>
      <c r="O44" s="1420"/>
      <c r="P44" s="1421"/>
      <c r="Q44" s="1421"/>
      <c r="R44" s="1421"/>
      <c r="S44" s="1421"/>
      <c r="T44" s="1421"/>
    </row>
    <row r="45" spans="1:20">
      <c r="A45" s="1189"/>
      <c r="B45" s="1189"/>
      <c r="C45" s="1351"/>
      <c r="D45" s="1365"/>
      <c r="E45" s="1366"/>
      <c r="F45" s="1366"/>
      <c r="G45" s="1411"/>
      <c r="H45" s="1365"/>
      <c r="I45" s="1353"/>
      <c r="J45" s="1353"/>
      <c r="K45" s="1329"/>
      <c r="L45" s="1329"/>
      <c r="M45" s="1329"/>
      <c r="N45" s="1329"/>
      <c r="O45" s="1329"/>
      <c r="P45" s="1419"/>
      <c r="Q45" s="1419"/>
      <c r="R45" s="1419"/>
      <c r="S45" s="1419"/>
      <c r="T45" s="1419"/>
    </row>
    <row r="46" spans="1:20" ht="15.75">
      <c r="A46" s="1189"/>
      <c r="B46" s="1181" t="s">
        <v>903</v>
      </c>
      <c r="C46" s="1351"/>
      <c r="D46" s="1365"/>
      <c r="E46" s="1366"/>
      <c r="F46" s="1366"/>
      <c r="G46" s="1411"/>
      <c r="H46" s="1365"/>
      <c r="I46" s="1353"/>
      <c r="J46" s="1353"/>
      <c r="K46" s="1329"/>
      <c r="L46" s="1329"/>
      <c r="M46" s="1329"/>
      <c r="N46" s="1329"/>
      <c r="O46" s="1329"/>
      <c r="P46" s="1419"/>
      <c r="Q46" s="1419"/>
      <c r="R46" s="1419"/>
      <c r="S46" s="1419"/>
      <c r="T46" s="1419"/>
    </row>
    <row r="47" spans="1:20" ht="15.75">
      <c r="A47" s="1189"/>
      <c r="B47" s="1181" t="s">
        <v>904</v>
      </c>
      <c r="C47" s="1351"/>
      <c r="D47" s="1417">
        <f>ROUND(+D25+D37+D44,2)</f>
        <v>-493.87</v>
      </c>
      <c r="E47" s="1412"/>
      <c r="F47" s="1412"/>
      <c r="G47" s="1418"/>
      <c r="H47" s="1417">
        <f>ROUND(+H25+H37+H44,2)</f>
        <v>-493.87</v>
      </c>
      <c r="I47" s="1353"/>
      <c r="J47" s="1353"/>
      <c r="K47" s="1329"/>
      <c r="L47" s="1329"/>
      <c r="M47" s="1329"/>
      <c r="N47" s="1329"/>
      <c r="O47" s="1329"/>
      <c r="P47" s="1419"/>
      <c r="Q47" s="1419"/>
      <c r="R47" s="1419"/>
      <c r="S47" s="1419"/>
      <c r="T47" s="1419"/>
    </row>
    <row r="48" spans="1:20">
      <c r="A48" s="1189"/>
      <c r="B48" s="1189"/>
      <c r="C48" s="1351"/>
      <c r="D48" s="1351"/>
      <c r="E48" s="1353"/>
      <c r="F48" s="1353"/>
      <c r="G48" s="1409"/>
      <c r="H48" s="1422"/>
      <c r="I48" s="1353"/>
      <c r="J48" s="1353"/>
      <c r="K48" s="1329"/>
      <c r="L48" s="1329"/>
      <c r="M48" s="1329"/>
      <c r="N48" s="1329"/>
      <c r="O48" s="1329"/>
      <c r="P48" s="1419"/>
      <c r="Q48" s="1419"/>
      <c r="R48" s="1419"/>
      <c r="S48" s="1419"/>
      <c r="T48" s="1419"/>
    </row>
    <row r="49" spans="1:45" s="1408" customFormat="1" ht="16.5" thickBot="1">
      <c r="A49" s="1181"/>
      <c r="B49" s="1181" t="s">
        <v>891</v>
      </c>
      <c r="C49" s="1423"/>
      <c r="D49" s="1424">
        <f>ROUND(D13+D47,2)</f>
        <v>28.04</v>
      </c>
      <c r="E49" s="1402"/>
      <c r="F49" s="1402"/>
      <c r="G49" s="1425"/>
      <c r="H49" s="1424">
        <f>ROUND(H13+H47,2)</f>
        <v>28.04</v>
      </c>
      <c r="I49" s="1404"/>
      <c r="J49" s="1404"/>
      <c r="K49" s="1405"/>
      <c r="L49" s="1405"/>
      <c r="M49" s="1405"/>
      <c r="N49" s="1405"/>
      <c r="O49" s="1405"/>
      <c r="P49" s="1426"/>
      <c r="Q49" s="1426"/>
      <c r="R49" s="1426"/>
      <c r="S49" s="1426"/>
      <c r="T49" s="1426"/>
      <c r="U49" s="1426"/>
      <c r="V49" s="1426"/>
      <c r="W49" s="1426"/>
      <c r="X49" s="1426"/>
      <c r="Y49" s="1426"/>
      <c r="Z49" s="1426"/>
      <c r="AA49" s="1426"/>
      <c r="AB49" s="1426"/>
      <c r="AC49" s="1426"/>
      <c r="AD49" s="1426"/>
      <c r="AE49" s="1426"/>
      <c r="AF49" s="1426"/>
      <c r="AG49" s="1426"/>
      <c r="AH49" s="1426"/>
      <c r="AI49" s="1426"/>
      <c r="AJ49" s="1426"/>
      <c r="AK49" s="1426"/>
      <c r="AL49" s="1426"/>
      <c r="AM49" s="1426"/>
      <c r="AN49" s="1426"/>
      <c r="AO49" s="1426"/>
      <c r="AP49" s="1426"/>
      <c r="AQ49" s="1426"/>
      <c r="AR49" s="1426"/>
      <c r="AS49" s="1426"/>
    </row>
    <row r="50" spans="1:45" ht="15.75" thickTop="1">
      <c r="A50" s="1189"/>
      <c r="B50" s="1189" t="s">
        <v>21</v>
      </c>
      <c r="C50" s="1351"/>
      <c r="D50" s="1351"/>
      <c r="E50" s="1353"/>
      <c r="F50" s="1351"/>
      <c r="G50" s="1351"/>
      <c r="H50" s="1353"/>
      <c r="I50" s="1353"/>
      <c r="J50" s="1351"/>
    </row>
    <row r="51" spans="1:45">
      <c r="B51" s="2760" t="s">
        <v>892</v>
      </c>
    </row>
    <row r="52" spans="1:45">
      <c r="B52" s="1427"/>
    </row>
    <row r="60" spans="1:45" ht="15.75">
      <c r="B60" s="1428"/>
      <c r="C60" s="1360"/>
      <c r="D60" s="1360"/>
    </row>
    <row r="62" spans="1:45" ht="15.75">
      <c r="B62" s="1326"/>
      <c r="C62" s="1405"/>
    </row>
  </sheetData>
  <mergeCells count="3">
    <mergeCell ref="B5:H5"/>
    <mergeCell ref="B7:H7"/>
    <mergeCell ref="B8:H8"/>
  </mergeCells>
  <printOptions horizontalCentered="1" verticalCentered="1"/>
  <pageMargins left="0.24" right="0.24" top="0.5" bottom="0.5" header="0.18" footer="0.25"/>
  <pageSetup scale="67" orientation="landscape" r:id="rId1"/>
  <headerFooter scaleWithDoc="0" alignWithMargins="0">
    <oddFooter>&amp;C&amp;8 43</oddFooter>
  </headerFooter>
  <ignoredErrors>
    <ignoredError sqref="D10"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1"/>
  <sheetViews>
    <sheetView showGridLines="0" zoomScale="90" zoomScaleNormal="90" zoomScaleSheetLayoutView="100" workbookViewId="0"/>
  </sheetViews>
  <sheetFormatPr defaultRowHeight="15.75"/>
  <cols>
    <col min="1" max="1" width="3.5546875" style="1703" customWidth="1"/>
    <col min="2" max="2" width="8.44140625" style="1817" customWidth="1"/>
    <col min="3" max="3" width="12.21875" style="1817" customWidth="1"/>
    <col min="4" max="4" width="15" style="1502" customWidth="1"/>
    <col min="5" max="5" width="7.5546875" style="1499" customWidth="1"/>
    <col min="6" max="6" width="19.109375" style="1703" customWidth="1"/>
    <col min="7" max="7" width="10.33203125" style="1703" customWidth="1"/>
    <col min="8" max="8" width="9.109375" style="1490" customWidth="1"/>
    <col min="9" max="9" width="5.5546875" style="1498" customWidth="1"/>
    <col min="10" max="10" width="9.33203125" style="1498" customWidth="1"/>
    <col min="11" max="11" width="8.33203125" style="1499" customWidth="1"/>
    <col min="12" max="12" width="3.88671875" style="1499" customWidth="1"/>
    <col min="13" max="13" width="11.21875" style="1499" customWidth="1"/>
    <col min="14" max="14" width="10.77734375" style="1499" customWidth="1"/>
    <col min="15" max="15" width="7.33203125" style="1816" customWidth="1"/>
    <col min="16" max="16" width="9.109375" style="1816" customWidth="1"/>
    <col min="17" max="17" width="8" style="1816" customWidth="1"/>
    <col min="18" max="18" width="3.6640625" style="1816" customWidth="1"/>
    <col min="19" max="19" width="13.21875" style="1816" customWidth="1"/>
    <col min="20" max="20" width="12.109375" style="1816" customWidth="1"/>
    <col min="21" max="21" width="12.21875" style="1816" customWidth="1"/>
    <col min="22" max="16384" width="8.88671875" style="1816"/>
  </cols>
  <sheetData>
    <row r="1" spans="1:20">
      <c r="A1" s="1720" t="s">
        <v>1805</v>
      </c>
    </row>
    <row r="2" spans="1:20">
      <c r="A2" s="2787"/>
    </row>
    <row r="3" spans="1:20">
      <c r="A3" s="1486" t="s">
        <v>1392</v>
      </c>
      <c r="B3" s="1487"/>
      <c r="C3" s="1488"/>
      <c r="D3" s="1489"/>
      <c r="E3" s="1490"/>
      <c r="F3" s="1490"/>
      <c r="G3" s="1490"/>
      <c r="I3" s="1491"/>
      <c r="J3" s="1491"/>
      <c r="K3" s="1490"/>
      <c r="L3" s="1490"/>
      <c r="M3" s="1490"/>
      <c r="N3" s="1492"/>
      <c r="O3" s="1493"/>
      <c r="P3" s="2925" t="s">
        <v>1792</v>
      </c>
      <c r="Q3" s="1495"/>
      <c r="R3" s="1495"/>
      <c r="S3" s="1496"/>
      <c r="T3" s="1497"/>
    </row>
    <row r="4" spans="1:20">
      <c r="A4" s="1487"/>
      <c r="B4" s="1487"/>
      <c r="C4" s="1488"/>
      <c r="D4" s="1489"/>
      <c r="E4" s="1490"/>
      <c r="F4" s="1490"/>
      <c r="G4" s="1490"/>
      <c r="I4" s="1817"/>
      <c r="J4" s="1817"/>
      <c r="K4" s="1502"/>
      <c r="M4" s="1703"/>
      <c r="N4" s="1703"/>
      <c r="P4" s="2926" t="s">
        <v>1596</v>
      </c>
      <c r="T4" s="1497"/>
    </row>
    <row r="5" spans="1:20">
      <c r="A5" s="1487"/>
      <c r="B5" s="1487"/>
      <c r="C5" s="1488"/>
      <c r="D5" s="1489"/>
      <c r="E5" s="1490"/>
      <c r="F5" s="1490"/>
      <c r="G5" s="1490"/>
      <c r="I5" s="1817"/>
      <c r="J5" s="1817"/>
      <c r="K5" s="1502"/>
      <c r="M5" s="1703"/>
      <c r="N5" s="1703"/>
      <c r="P5" s="2023"/>
      <c r="T5" s="1497"/>
    </row>
    <row r="6" spans="1:20" ht="13.5" customHeight="1">
      <c r="A6" s="1500" t="s">
        <v>1393</v>
      </c>
      <c r="B6" s="1489" t="s">
        <v>1394</v>
      </c>
      <c r="C6" s="1489"/>
      <c r="D6" s="1489"/>
      <c r="E6" s="1490"/>
      <c r="F6" s="1490"/>
      <c r="G6" s="1490"/>
      <c r="I6" s="1487" t="s">
        <v>1410</v>
      </c>
      <c r="J6" s="1487"/>
      <c r="K6" s="1490"/>
      <c r="L6" s="1490"/>
      <c r="M6" s="1490"/>
      <c r="N6" s="1490"/>
      <c r="O6" s="1501"/>
    </row>
    <row r="7" spans="1:20" ht="12.95" customHeight="1">
      <c r="A7" s="1500"/>
      <c r="B7" s="1489" t="s">
        <v>1395</v>
      </c>
      <c r="C7" s="1489"/>
      <c r="D7" s="1489"/>
      <c r="E7" s="1490"/>
      <c r="F7" s="1490"/>
      <c r="G7" s="1490"/>
      <c r="I7" s="1490" t="s">
        <v>1412</v>
      </c>
      <c r="J7" s="1490"/>
      <c r="K7" s="1490"/>
      <c r="L7" s="1490"/>
      <c r="M7" s="1490"/>
      <c r="N7" s="1490"/>
    </row>
    <row r="8" spans="1:20" ht="12.75" customHeight="1">
      <c r="A8" s="1500"/>
      <c r="B8" s="1489" t="s">
        <v>1396</v>
      </c>
      <c r="C8" s="1489"/>
      <c r="D8" s="1489"/>
      <c r="E8" s="1490"/>
      <c r="F8" s="1490"/>
      <c r="G8" s="1490"/>
    </row>
    <row r="9" spans="1:20" ht="12.75" customHeight="1">
      <c r="A9" s="1500"/>
      <c r="B9" s="1489" t="s">
        <v>1397</v>
      </c>
      <c r="C9" s="1489"/>
      <c r="D9" s="1489"/>
      <c r="E9" s="1490"/>
      <c r="F9" s="1490"/>
      <c r="G9" s="1490"/>
      <c r="I9" s="1491"/>
      <c r="J9" s="1491" t="s">
        <v>1414</v>
      </c>
      <c r="K9" s="1503"/>
      <c r="L9" s="1490"/>
      <c r="M9" s="1816"/>
      <c r="O9" s="1513">
        <v>1338.2</v>
      </c>
      <c r="P9" s="1490" t="s">
        <v>1398</v>
      </c>
    </row>
    <row r="10" spans="1:20" ht="12.75" customHeight="1">
      <c r="I10" s="1491"/>
      <c r="J10" s="1491" t="s">
        <v>1416</v>
      </c>
      <c r="K10" s="1503"/>
      <c r="L10" s="1490"/>
      <c r="M10" s="1816"/>
      <c r="O10" s="1501">
        <v>212.1</v>
      </c>
      <c r="P10" s="1504"/>
    </row>
    <row r="11" spans="1:20" ht="12.75" customHeight="1">
      <c r="A11" s="1490"/>
      <c r="B11" s="1489"/>
      <c r="C11" s="1491" t="s">
        <v>1517</v>
      </c>
      <c r="D11" s="1503"/>
      <c r="E11" s="1490"/>
      <c r="F11" s="1503">
        <v>13</v>
      </c>
      <c r="G11" s="1490" t="s">
        <v>1398</v>
      </c>
      <c r="I11" s="1491"/>
      <c r="J11" s="1491" t="s">
        <v>1417</v>
      </c>
      <c r="K11" s="1503"/>
      <c r="L11" s="1490"/>
      <c r="M11" s="1816"/>
      <c r="O11" s="1501">
        <v>207.6</v>
      </c>
      <c r="P11" s="1703"/>
    </row>
    <row r="12" spans="1:20" ht="12.75" customHeight="1">
      <c r="A12" s="1490"/>
      <c r="B12" s="1491"/>
      <c r="C12" s="1491" t="s">
        <v>1399</v>
      </c>
      <c r="D12" s="1505"/>
      <c r="E12" s="1490"/>
      <c r="F12" s="1506">
        <v>8.1</v>
      </c>
      <c r="G12" s="1490"/>
      <c r="J12" s="1491" t="s">
        <v>1418</v>
      </c>
      <c r="K12" s="1503"/>
      <c r="L12" s="1490"/>
      <c r="M12" s="1816"/>
      <c r="O12" s="1501">
        <v>57.1</v>
      </c>
      <c r="P12" s="1703"/>
    </row>
    <row r="13" spans="1:20" ht="12.75" customHeight="1">
      <c r="A13" s="1490"/>
      <c r="B13" s="1491"/>
      <c r="C13" s="1491" t="s">
        <v>1400</v>
      </c>
      <c r="D13" s="1505"/>
      <c r="E13" s="1490"/>
      <c r="F13" s="1508">
        <v>107</v>
      </c>
      <c r="G13" s="1490"/>
      <c r="M13" s="1816"/>
      <c r="O13" s="1499"/>
      <c r="T13" s="1490"/>
    </row>
    <row r="14" spans="1:20" ht="12.75" customHeight="1">
      <c r="A14" s="1490"/>
      <c r="B14" s="1491"/>
      <c r="C14" s="1491" t="s">
        <v>1401</v>
      </c>
      <c r="D14" s="1505"/>
      <c r="E14" s="1490"/>
      <c r="F14" s="1508">
        <v>13.2</v>
      </c>
      <c r="R14" s="1490"/>
      <c r="T14" s="1509"/>
    </row>
    <row r="15" spans="1:20" ht="12.75" customHeight="1">
      <c r="A15" s="1490"/>
      <c r="B15" s="1491"/>
      <c r="C15" s="1491" t="s">
        <v>1403</v>
      </c>
      <c r="D15" s="1505"/>
      <c r="E15" s="1490"/>
      <c r="F15" s="1507">
        <v>393.8</v>
      </c>
      <c r="G15" s="1490"/>
      <c r="I15" s="1490" t="s">
        <v>1519</v>
      </c>
      <c r="J15" s="1491"/>
      <c r="K15" s="1490"/>
      <c r="L15" s="1490"/>
      <c r="M15" s="1490"/>
      <c r="N15" s="1490"/>
      <c r="O15" s="1501"/>
      <c r="T15" s="1509"/>
    </row>
    <row r="16" spans="1:20" ht="12.75" customHeight="1">
      <c r="A16" s="1490"/>
      <c r="B16" s="1491"/>
      <c r="C16" s="1491" t="s">
        <v>1518</v>
      </c>
      <c r="D16" s="1505"/>
      <c r="E16" s="1490"/>
      <c r="F16" s="1506">
        <v>243.8</v>
      </c>
      <c r="G16" s="1490"/>
      <c r="I16" s="1490" t="s">
        <v>1520</v>
      </c>
      <c r="J16" s="1491"/>
      <c r="K16" s="1490"/>
      <c r="L16" s="1490"/>
      <c r="M16" s="1490"/>
      <c r="N16" s="1490"/>
      <c r="O16" s="1501"/>
    </row>
    <row r="17" spans="1:18" ht="12.75" customHeight="1">
      <c r="A17" s="1490"/>
      <c r="B17" s="1491"/>
      <c r="C17" s="1491" t="s">
        <v>1404</v>
      </c>
      <c r="D17" s="1510"/>
      <c r="E17" s="1490"/>
      <c r="F17" s="1511">
        <v>190.1</v>
      </c>
      <c r="G17" s="1490"/>
      <c r="I17" s="1490" t="s">
        <v>1768</v>
      </c>
      <c r="J17" s="1491"/>
      <c r="K17" s="1490"/>
      <c r="L17" s="1490"/>
      <c r="M17" s="1490"/>
      <c r="N17" s="1490"/>
      <c r="O17" s="1501"/>
    </row>
    <row r="18" spans="1:18" ht="12.75" customHeight="1">
      <c r="A18" s="1490"/>
      <c r="B18" s="1491"/>
      <c r="C18" s="1491" t="s">
        <v>1405</v>
      </c>
      <c r="D18" s="1510"/>
      <c r="E18" s="1490"/>
      <c r="F18" s="1507">
        <v>32.299999999999997</v>
      </c>
      <c r="G18" s="1490"/>
      <c r="J18" s="1491"/>
      <c r="O18" s="1501"/>
    </row>
    <row r="19" spans="1:18" ht="12.75" customHeight="1">
      <c r="A19" s="1490"/>
      <c r="B19" s="1491"/>
      <c r="C19" s="1491"/>
      <c r="D19" s="1510"/>
      <c r="E19" s="1490"/>
      <c r="F19" s="1507"/>
      <c r="G19" s="1490"/>
    </row>
    <row r="20" spans="1:18" ht="12.75" customHeight="1">
      <c r="A20" s="1490"/>
      <c r="B20" s="1491"/>
      <c r="C20" s="1491"/>
      <c r="D20" s="1510"/>
      <c r="E20" s="1490"/>
      <c r="F20" s="1507"/>
      <c r="G20" s="1490"/>
      <c r="I20" s="1487" t="s">
        <v>1730</v>
      </c>
      <c r="J20" s="1491"/>
      <c r="K20" s="1490"/>
      <c r="L20" s="1490"/>
      <c r="M20" s="1490"/>
      <c r="N20" s="1490"/>
      <c r="O20" s="1514"/>
      <c r="P20" s="1514"/>
    </row>
    <row r="21" spans="1:18" ht="12.75" customHeight="1">
      <c r="A21" s="1500" t="s">
        <v>1406</v>
      </c>
      <c r="B21" s="1489" t="s">
        <v>1407</v>
      </c>
      <c r="C21" s="1489"/>
      <c r="D21" s="1489"/>
      <c r="E21" s="1490"/>
      <c r="F21" s="1490"/>
      <c r="G21" s="1490"/>
      <c r="I21" s="1489" t="s">
        <v>1731</v>
      </c>
      <c r="J21" s="1491"/>
      <c r="K21" s="1490"/>
      <c r="L21" s="1490"/>
      <c r="M21" s="1490"/>
      <c r="N21" s="1490"/>
      <c r="O21" s="1514"/>
      <c r="P21" s="1514"/>
    </row>
    <row r="22" spans="1:18" ht="12.75" customHeight="1">
      <c r="A22" s="1500"/>
      <c r="B22" s="1489" t="s">
        <v>1408</v>
      </c>
      <c r="C22" s="1489"/>
      <c r="D22" s="1489"/>
      <c r="E22" s="1490"/>
      <c r="F22" s="1490"/>
      <c r="G22" s="1490"/>
    </row>
    <row r="23" spans="1:18" ht="13.35" customHeight="1">
      <c r="A23" s="1500"/>
      <c r="B23" s="1489"/>
      <c r="C23" s="1489"/>
      <c r="D23" s="1489"/>
      <c r="E23" s="1490"/>
      <c r="F23" s="1490"/>
      <c r="G23" s="1490"/>
    </row>
    <row r="24" spans="1:18" ht="12.75" customHeight="1">
      <c r="A24" s="1490"/>
      <c r="B24" s="1512" t="s">
        <v>1409</v>
      </c>
      <c r="C24" s="1512"/>
      <c r="D24" s="1489"/>
      <c r="E24" s="1490"/>
      <c r="F24" s="1490"/>
      <c r="G24" s="1490"/>
      <c r="H24" s="1500" t="s">
        <v>1422</v>
      </c>
      <c r="I24" s="1490" t="s">
        <v>1521</v>
      </c>
      <c r="J24" s="1491"/>
      <c r="K24" s="1490"/>
      <c r="L24" s="1490"/>
      <c r="M24" s="1490"/>
      <c r="N24" s="1490"/>
      <c r="O24" s="1514"/>
      <c r="P24" s="1514"/>
    </row>
    <row r="25" spans="1:18" ht="12.75" customHeight="1">
      <c r="A25" s="1490"/>
      <c r="B25" s="1491"/>
      <c r="I25" s="1490" t="s">
        <v>1423</v>
      </c>
      <c r="J25" s="1491"/>
      <c r="K25" s="1490"/>
      <c r="L25" s="1490"/>
      <c r="M25" s="1490"/>
      <c r="N25" s="1490"/>
      <c r="O25" s="1514"/>
      <c r="P25" s="1514"/>
    </row>
    <row r="26" spans="1:18" ht="12.75" customHeight="1">
      <c r="A26" s="1490"/>
      <c r="B26" s="1491"/>
      <c r="C26" s="1491" t="s">
        <v>1411</v>
      </c>
      <c r="D26" s="1503"/>
      <c r="E26" s="1490"/>
      <c r="F26" s="1513">
        <v>9</v>
      </c>
      <c r="G26" s="1490" t="s">
        <v>1398</v>
      </c>
      <c r="I26" s="1490" t="s">
        <v>1424</v>
      </c>
      <c r="J26" s="1491"/>
      <c r="K26" s="1490"/>
      <c r="L26" s="1490"/>
      <c r="M26" s="1490"/>
      <c r="N26" s="1490"/>
      <c r="O26" s="1514"/>
      <c r="P26" s="1514"/>
    </row>
    <row r="27" spans="1:18" ht="12.95" customHeight="1">
      <c r="A27" s="1490"/>
      <c r="B27" s="1491"/>
      <c r="C27" s="1491" t="s">
        <v>1413</v>
      </c>
      <c r="D27" s="1503"/>
      <c r="E27" s="1490"/>
      <c r="F27" s="1501">
        <v>400.8</v>
      </c>
      <c r="G27" s="1490"/>
      <c r="I27" s="1490" t="s">
        <v>1425</v>
      </c>
      <c r="J27" s="1491"/>
      <c r="K27" s="1490"/>
      <c r="L27" s="1490"/>
      <c r="M27" s="1490"/>
      <c r="N27" s="1490"/>
      <c r="O27" s="1514"/>
      <c r="P27" s="1514"/>
      <c r="R27" s="1490"/>
    </row>
    <row r="28" spans="1:18" ht="12.75" customHeight="1">
      <c r="A28" s="1490"/>
      <c r="B28" s="1491"/>
      <c r="C28" s="1491" t="s">
        <v>1415</v>
      </c>
      <c r="D28" s="1505"/>
      <c r="E28" s="1490"/>
      <c r="F28" s="1508">
        <v>3.6</v>
      </c>
      <c r="G28" s="1490"/>
      <c r="I28" s="1490" t="s">
        <v>1426</v>
      </c>
      <c r="J28" s="1491"/>
      <c r="K28" s="1490"/>
      <c r="L28" s="1490"/>
      <c r="M28" s="1490"/>
      <c r="N28" s="1490"/>
      <c r="O28" s="1514"/>
      <c r="P28" s="1514"/>
      <c r="R28" s="1509"/>
    </row>
    <row r="29" spans="1:18" ht="12.75" customHeight="1">
      <c r="A29" s="1490"/>
      <c r="B29" s="1491"/>
      <c r="C29" s="1491" t="s">
        <v>1419</v>
      </c>
      <c r="D29" s="1505"/>
      <c r="E29" s="1490"/>
      <c r="F29" s="1508">
        <v>69.099999999999994</v>
      </c>
      <c r="G29" s="1490"/>
      <c r="I29" s="1490"/>
      <c r="J29" s="1491"/>
      <c r="K29" s="1490"/>
      <c r="L29" s="1490"/>
      <c r="M29" s="1490"/>
      <c r="N29" s="1490"/>
      <c r="O29" s="1514"/>
      <c r="P29" s="1514"/>
    </row>
    <row r="30" spans="1:18" ht="12.75" customHeight="1">
      <c r="A30" s="1490"/>
      <c r="B30" s="1491"/>
      <c r="C30" s="1491" t="s">
        <v>1420</v>
      </c>
      <c r="D30" s="1505"/>
      <c r="E30" s="1490"/>
      <c r="F30" s="1508">
        <v>1.8</v>
      </c>
      <c r="I30" s="1490" t="s">
        <v>1428</v>
      </c>
      <c r="J30" s="1491"/>
      <c r="K30" s="1490"/>
      <c r="L30" s="1490"/>
      <c r="M30" s="1490"/>
      <c r="N30" s="1490"/>
      <c r="O30" s="1514"/>
      <c r="P30" s="1514"/>
    </row>
    <row r="31" spans="1:18" ht="12.75" customHeight="1">
      <c r="A31" s="1490"/>
      <c r="C31" s="1491" t="s">
        <v>1421</v>
      </c>
      <c r="D31" s="1510"/>
      <c r="E31" s="1490"/>
      <c r="F31" s="1508">
        <v>5.4</v>
      </c>
      <c r="I31" s="1490" t="s">
        <v>1429</v>
      </c>
      <c r="J31" s="1491"/>
      <c r="K31" s="1490"/>
      <c r="L31" s="1490"/>
      <c r="M31" s="1490"/>
      <c r="N31" s="1490"/>
      <c r="O31" s="1514"/>
      <c r="P31" s="1514"/>
    </row>
    <row r="32" spans="1:18" ht="12.75" customHeight="1">
      <c r="A32" s="1490"/>
      <c r="B32" s="1491"/>
      <c r="C32" s="1491" t="s">
        <v>1727</v>
      </c>
      <c r="D32" s="1510"/>
      <c r="E32" s="1490"/>
      <c r="F32" s="1508">
        <v>209.8</v>
      </c>
      <c r="I32" s="1490" t="s">
        <v>1430</v>
      </c>
      <c r="J32" s="1491"/>
      <c r="K32" s="1490"/>
      <c r="L32" s="1490"/>
      <c r="M32" s="1490"/>
      <c r="N32" s="1490"/>
      <c r="O32" s="1514"/>
      <c r="P32" s="1514"/>
    </row>
    <row r="33" spans="1:20" ht="12.75" customHeight="1">
      <c r="A33" s="1490"/>
      <c r="B33" s="1491"/>
    </row>
    <row r="34" spans="1:20" ht="12.75" customHeight="1">
      <c r="B34" s="1491" t="s">
        <v>1427</v>
      </c>
      <c r="C34" s="1491"/>
      <c r="Q34" s="1509"/>
    </row>
    <row r="35" spans="1:20" ht="12.75" customHeight="1">
      <c r="A35" s="1490"/>
      <c r="B35" s="1490" t="s">
        <v>1775</v>
      </c>
      <c r="N35" s="2574"/>
      <c r="O35" s="1515" t="s">
        <v>1433</v>
      </c>
      <c r="P35" s="1515"/>
      <c r="Q35" s="1509"/>
    </row>
    <row r="36" spans="1:20" ht="12.75" customHeight="1">
      <c r="A36" s="1490"/>
      <c r="B36" s="1490" t="s">
        <v>1776</v>
      </c>
      <c r="C36" s="1491"/>
      <c r="O36" s="1515"/>
      <c r="P36" s="1515"/>
      <c r="T36" s="1818"/>
    </row>
    <row r="37" spans="1:20" ht="12.95" customHeight="1">
      <c r="A37" s="1490"/>
      <c r="B37" s="1491"/>
      <c r="C37" s="1491"/>
      <c r="H37" s="1816"/>
      <c r="I37" s="1816"/>
      <c r="N37" s="1521" t="s">
        <v>1388</v>
      </c>
      <c r="O37" s="1703"/>
      <c r="P37" s="1515" t="s">
        <v>1595</v>
      </c>
      <c r="Q37" s="1514"/>
      <c r="T37" s="1818"/>
    </row>
    <row r="38" spans="1:20" ht="12.75" customHeight="1">
      <c r="A38" s="1490"/>
      <c r="H38" s="1816"/>
      <c r="I38" s="1816"/>
      <c r="N38" s="1816"/>
      <c r="O38" s="1703"/>
      <c r="Q38" s="1514"/>
      <c r="T38" s="1818"/>
    </row>
    <row r="39" spans="1:20" ht="12.75" customHeight="1">
      <c r="A39" s="1490"/>
      <c r="B39" s="1518" t="s">
        <v>1431</v>
      </c>
      <c r="C39" s="1498"/>
      <c r="D39" s="1499"/>
      <c r="F39" s="1499"/>
      <c r="H39" s="1816"/>
      <c r="I39" s="1490" t="s">
        <v>1435</v>
      </c>
      <c r="N39" s="1523">
        <v>0</v>
      </c>
      <c r="O39" s="1703"/>
      <c r="P39" s="1523">
        <v>1871126.91</v>
      </c>
      <c r="Q39" s="1514"/>
      <c r="T39" s="1818"/>
    </row>
    <row r="40" spans="1:20" ht="12.75" customHeight="1">
      <c r="A40" s="1490"/>
      <c r="B40" s="1490" t="s">
        <v>1432</v>
      </c>
      <c r="C40" s="1498"/>
      <c r="D40" s="1499"/>
      <c r="F40" s="1499"/>
      <c r="H40" s="1513"/>
      <c r="I40" s="1490" t="s">
        <v>1732</v>
      </c>
      <c r="N40" s="1524">
        <v>0</v>
      </c>
      <c r="O40" s="1703"/>
      <c r="P40" s="1525">
        <v>2413339.4900000002</v>
      </c>
      <c r="Q40" s="1514"/>
      <c r="T40" s="1818"/>
    </row>
    <row r="41" spans="1:20" ht="12.75" customHeight="1">
      <c r="A41" s="1490"/>
      <c r="B41" s="1490" t="s">
        <v>1728</v>
      </c>
      <c r="C41" s="1498"/>
      <c r="D41" s="1499"/>
      <c r="F41" s="1499"/>
      <c r="H41" s="1508"/>
      <c r="I41" s="1490" t="s">
        <v>1436</v>
      </c>
      <c r="J41" s="1490"/>
      <c r="K41" s="1490"/>
      <c r="N41" s="1526">
        <v>0</v>
      </c>
      <c r="O41" s="1819"/>
      <c r="P41" s="1526">
        <v>4805666.25</v>
      </c>
      <c r="Q41" s="1514"/>
      <c r="T41" s="1818"/>
    </row>
    <row r="42" spans="1:20" ht="12.75" customHeight="1">
      <c r="A42" s="1490"/>
      <c r="B42" s="1490" t="s">
        <v>1733</v>
      </c>
      <c r="C42" s="1498"/>
      <c r="D42" s="1499"/>
      <c r="F42" s="1499"/>
      <c r="H42" s="1508"/>
      <c r="I42" s="1490" t="s">
        <v>1437</v>
      </c>
      <c r="J42" s="1490"/>
      <c r="K42" s="1490"/>
      <c r="N42" s="1524">
        <v>7245024.75</v>
      </c>
      <c r="O42" s="1703"/>
      <c r="P42" s="1524">
        <v>8171658.3899999997</v>
      </c>
      <c r="Q42" s="1514"/>
      <c r="T42" s="1818"/>
    </row>
    <row r="43" spans="1:20" ht="12.75" customHeight="1">
      <c r="A43" s="1490"/>
      <c r="H43" s="1508"/>
      <c r="I43" s="1490" t="s">
        <v>1439</v>
      </c>
      <c r="J43" s="1490"/>
      <c r="K43" s="1490"/>
      <c r="N43" s="1524">
        <v>0</v>
      </c>
      <c r="O43" s="1703"/>
      <c r="P43" s="1524">
        <v>0</v>
      </c>
      <c r="Q43" s="1514"/>
    </row>
    <row r="44" spans="1:20" ht="12.95" customHeight="1">
      <c r="G44" s="1499"/>
      <c r="H44" s="1514"/>
      <c r="I44" s="1490" t="s">
        <v>1772</v>
      </c>
      <c r="J44" s="1490"/>
      <c r="K44" s="1490"/>
      <c r="N44" s="1524">
        <v>0</v>
      </c>
      <c r="O44" s="1703"/>
      <c r="P44" s="1524">
        <v>0</v>
      </c>
    </row>
    <row r="45" spans="1:20" ht="16.5" thickBot="1">
      <c r="B45" s="1522" t="s">
        <v>1434</v>
      </c>
      <c r="C45" s="1498"/>
      <c r="D45" s="1499"/>
      <c r="F45" s="1499"/>
      <c r="G45" s="1499"/>
      <c r="H45" s="1514"/>
      <c r="I45" s="1490" t="s">
        <v>1440</v>
      </c>
      <c r="J45" s="1490"/>
      <c r="K45" s="1490"/>
      <c r="L45" s="2011"/>
      <c r="N45" s="2012">
        <f>SUM(N39:N44)</f>
        <v>7245024.75</v>
      </c>
      <c r="O45" s="2013"/>
      <c r="P45" s="2012">
        <f>SUM(P39:P44)</f>
        <v>17261791.039999999</v>
      </c>
    </row>
    <row r="46" spans="1:20" ht="12.75" customHeight="1" thickTop="1">
      <c r="B46" s="1490" t="s">
        <v>1777</v>
      </c>
      <c r="C46" s="1498"/>
      <c r="D46" s="1499"/>
      <c r="F46" s="1499"/>
      <c r="G46" s="1499"/>
      <c r="I46" s="1490"/>
      <c r="J46" s="1491"/>
      <c r="K46" s="1490"/>
      <c r="L46" s="1490"/>
      <c r="M46" s="1490"/>
      <c r="N46" s="1490"/>
      <c r="O46" s="1514"/>
      <c r="P46" s="1514"/>
    </row>
    <row r="47" spans="1:20" ht="12.75" customHeight="1">
      <c r="B47" s="1490" t="s">
        <v>1778</v>
      </c>
      <c r="C47" s="1498"/>
      <c r="D47" s="1499"/>
      <c r="F47" s="1499"/>
      <c r="G47" s="1499"/>
    </row>
    <row r="48" spans="1:20" ht="12.75" customHeight="1">
      <c r="B48" s="1498"/>
      <c r="C48" s="1498"/>
      <c r="D48" s="1499"/>
      <c r="F48" s="1499"/>
      <c r="G48" s="1490"/>
      <c r="I48" s="1518"/>
      <c r="J48" s="1490"/>
      <c r="K48" s="1518"/>
      <c r="L48" s="1518"/>
      <c r="M48" s="1528"/>
      <c r="N48" s="1703"/>
    </row>
    <row r="49" spans="1:21" ht="12.75" customHeight="1">
      <c r="B49" s="1490" t="s">
        <v>1438</v>
      </c>
      <c r="C49" s="1490"/>
      <c r="D49" s="1490"/>
      <c r="E49" s="1490"/>
      <c r="F49" s="1490"/>
      <c r="H49" s="1500" t="s">
        <v>1793</v>
      </c>
      <c r="I49" s="1518" t="s">
        <v>1794</v>
      </c>
      <c r="J49" s="1490"/>
      <c r="K49" s="1518"/>
      <c r="L49" s="1518"/>
      <c r="M49" s="1528"/>
      <c r="N49" s="1703"/>
      <c r="R49" s="1515"/>
      <c r="S49" s="1488"/>
    </row>
    <row r="50" spans="1:21" ht="12.75" customHeight="1">
      <c r="H50" s="1486"/>
      <c r="I50" s="1518" t="s">
        <v>1795</v>
      </c>
      <c r="J50" s="1490"/>
      <c r="K50" s="1518"/>
      <c r="L50" s="1518"/>
      <c r="M50" s="1528"/>
      <c r="N50" s="1703"/>
      <c r="Q50" s="1514"/>
      <c r="R50" s="1493"/>
      <c r="S50" s="1516"/>
      <c r="T50" s="1818"/>
      <c r="U50" s="1818"/>
    </row>
    <row r="51" spans="1:21" ht="12.75" customHeight="1">
      <c r="C51" s="1491" t="s">
        <v>1729</v>
      </c>
      <c r="D51" s="1503"/>
      <c r="E51" s="1490"/>
      <c r="F51" s="1513">
        <v>32.9</v>
      </c>
      <c r="G51" s="1490" t="s">
        <v>1398</v>
      </c>
      <c r="I51" s="1518" t="s">
        <v>1804</v>
      </c>
      <c r="J51" s="1490"/>
      <c r="K51" s="1518"/>
      <c r="L51" s="1518"/>
      <c r="M51" s="1528"/>
      <c r="N51" s="1703"/>
      <c r="Q51" s="1514"/>
      <c r="R51" s="1490"/>
      <c r="S51" s="1517"/>
      <c r="T51" s="1818"/>
      <c r="U51" s="1818"/>
    </row>
    <row r="52" spans="1:21" ht="12.75" customHeight="1">
      <c r="C52" s="1491" t="s">
        <v>1402</v>
      </c>
      <c r="D52" s="1503"/>
      <c r="E52" s="1490"/>
      <c r="F52" s="1501">
        <v>53</v>
      </c>
      <c r="I52" s="1518" t="s">
        <v>1796</v>
      </c>
      <c r="J52" s="1490"/>
      <c r="K52" s="1489"/>
      <c r="L52" s="1490"/>
      <c r="M52" s="1490"/>
      <c r="N52" s="1703"/>
      <c r="Q52" s="1514"/>
      <c r="R52" s="1519"/>
      <c r="T52" s="1818"/>
      <c r="U52" s="1818"/>
    </row>
    <row r="53" spans="1:21" ht="12.75" customHeight="1">
      <c r="C53" s="1491" t="s">
        <v>1773</v>
      </c>
      <c r="D53" s="1503"/>
      <c r="E53" s="1490"/>
      <c r="F53" s="1501">
        <v>3.2</v>
      </c>
      <c r="Q53" s="1514"/>
      <c r="R53" s="1520"/>
      <c r="T53" s="1818"/>
      <c r="U53" s="1818"/>
    </row>
    <row r="54" spans="1:21" ht="12.75" customHeight="1">
      <c r="Q54" s="1514"/>
      <c r="R54" s="1520"/>
    </row>
    <row r="55" spans="1:21" ht="12.75" customHeight="1">
      <c r="Q55" s="1514"/>
      <c r="R55" s="1520"/>
    </row>
    <row r="56" spans="1:21" ht="12.75" customHeight="1">
      <c r="Q56" s="1514"/>
      <c r="R56" s="1520"/>
    </row>
    <row r="57" spans="1:21" ht="12.75" customHeight="1">
      <c r="Q57" s="1514"/>
      <c r="R57" s="1520"/>
    </row>
    <row r="58" spans="1:21" ht="12.75" customHeight="1">
      <c r="Q58" s="1514"/>
      <c r="R58" s="1520"/>
    </row>
    <row r="59" spans="1:21" ht="12.75" customHeight="1">
      <c r="Q59" s="1514"/>
      <c r="R59" s="1520"/>
    </row>
    <row r="60" spans="1:21" ht="12.75" customHeight="1">
      <c r="Q60" s="1514"/>
      <c r="R60" s="1520"/>
    </row>
    <row r="61" spans="1:21" ht="12.75" customHeight="1">
      <c r="A61" s="1490"/>
      <c r="Q61" s="1514"/>
      <c r="R61" s="1520"/>
    </row>
    <row r="62" spans="1:21" ht="12.75" customHeight="1">
      <c r="A62" s="1490"/>
      <c r="R62" s="1527"/>
    </row>
    <row r="63" spans="1:21" ht="12.75" customHeight="1">
      <c r="A63" s="1490"/>
      <c r="R63" s="1527"/>
    </row>
    <row r="64" spans="1:21" ht="12.75" customHeight="1">
      <c r="A64" s="1490"/>
      <c r="H64" s="1514"/>
      <c r="I64" s="1514"/>
      <c r="R64" s="1527"/>
    </row>
    <row r="65" spans="1:18" s="1514" customFormat="1" ht="12.75" customHeight="1">
      <c r="A65" s="1490"/>
      <c r="R65" s="1527"/>
    </row>
    <row r="66" spans="1:18" ht="12.75" customHeight="1">
      <c r="A66" s="1486"/>
      <c r="B66" s="1490"/>
      <c r="C66" s="1491"/>
      <c r="D66" s="1490"/>
      <c r="E66" s="1490"/>
      <c r="F66" s="1490"/>
      <c r="G66" s="1490"/>
      <c r="H66" s="1514"/>
      <c r="I66" s="1514"/>
      <c r="K66" s="1490"/>
      <c r="L66" s="1490"/>
      <c r="M66" s="1490"/>
      <c r="N66" s="1490"/>
      <c r="O66" s="1514"/>
      <c r="P66" s="1495"/>
    </row>
    <row r="67" spans="1:18" ht="12.75" customHeight="1">
      <c r="A67" s="1486"/>
      <c r="C67" s="1491"/>
      <c r="D67" s="1510"/>
      <c r="E67" s="1490"/>
      <c r="F67" s="1508"/>
      <c r="G67" s="1490"/>
      <c r="K67" s="1490"/>
      <c r="L67" s="1490"/>
      <c r="M67" s="1490"/>
      <c r="N67" s="1490"/>
      <c r="O67" s="1514"/>
      <c r="P67" s="1494"/>
    </row>
    <row r="68" spans="1:18" ht="12.75" customHeight="1">
      <c r="A68" s="1486"/>
      <c r="B68" s="1514"/>
      <c r="C68" s="1491"/>
      <c r="D68" s="1505"/>
      <c r="E68" s="1490"/>
      <c r="F68" s="1508"/>
      <c r="G68" s="1490"/>
      <c r="K68" s="1490"/>
      <c r="L68" s="1490"/>
      <c r="M68" s="1490"/>
      <c r="N68" s="1490"/>
      <c r="O68" s="1514"/>
      <c r="P68" s="2023"/>
    </row>
    <row r="69" spans="1:18" ht="12.75" customHeight="1">
      <c r="I69" s="1514"/>
      <c r="K69" s="1490"/>
      <c r="L69" s="1490"/>
      <c r="M69" s="1490"/>
      <c r="N69" s="1490"/>
      <c r="O69" s="1514"/>
      <c r="P69" s="1495"/>
    </row>
    <row r="70" spans="1:18" ht="12.75" customHeight="1">
      <c r="H70" s="1816"/>
      <c r="I70" s="1816"/>
      <c r="K70" s="1490"/>
      <c r="L70" s="1490"/>
      <c r="M70" s="1490"/>
      <c r="N70" s="1490"/>
      <c r="O70" s="1514"/>
      <c r="P70" s="1495"/>
    </row>
    <row r="71" spans="1:18" ht="12.75" customHeight="1">
      <c r="H71" s="1816"/>
      <c r="I71" s="1816"/>
      <c r="K71" s="1490"/>
      <c r="L71" s="1490"/>
      <c r="M71" s="1490"/>
      <c r="N71" s="1490"/>
      <c r="O71" s="1514"/>
      <c r="P71" s="1495"/>
    </row>
    <row r="72" spans="1:18" ht="12.75" customHeight="1">
      <c r="H72" s="1816"/>
      <c r="I72" s="1816"/>
      <c r="K72" s="1490"/>
      <c r="L72" s="1490"/>
      <c r="M72" s="1490"/>
      <c r="N72" s="1490"/>
      <c r="O72" s="1514"/>
      <c r="P72" s="1495"/>
    </row>
    <row r="73" spans="1:18" ht="12.75" customHeight="1">
      <c r="H73" s="1816"/>
      <c r="I73" s="1816"/>
      <c r="J73" s="1491"/>
      <c r="K73" s="1490"/>
      <c r="L73" s="1490"/>
      <c r="M73" s="1490"/>
      <c r="N73" s="1490"/>
      <c r="O73" s="1514"/>
      <c r="P73" s="1495"/>
      <c r="Q73" s="1514"/>
    </row>
    <row r="74" spans="1:18" ht="12.75" customHeight="1">
      <c r="H74" s="1816"/>
      <c r="I74" s="1816"/>
      <c r="J74" s="1491"/>
      <c r="K74" s="1490"/>
      <c r="L74" s="1490"/>
      <c r="M74" s="1490"/>
      <c r="N74" s="1490"/>
      <c r="O74" s="1514"/>
      <c r="P74" s="1495"/>
      <c r="Q74" s="1514"/>
    </row>
    <row r="75" spans="1:18" ht="12.75" customHeight="1">
      <c r="I75" s="1514"/>
      <c r="J75" s="1491"/>
      <c r="K75" s="1490"/>
      <c r="L75" s="1490"/>
      <c r="M75" s="1490"/>
      <c r="N75" s="1490"/>
      <c r="O75" s="1514"/>
      <c r="P75" s="1495"/>
      <c r="Q75" s="1514"/>
    </row>
    <row r="76" spans="1:18" ht="12.75" customHeight="1">
      <c r="I76" s="1514"/>
      <c r="J76" s="1489"/>
      <c r="K76" s="1490"/>
      <c r="L76" s="1490"/>
      <c r="M76" s="1490"/>
      <c r="N76" s="1490"/>
      <c r="O76" s="1514"/>
      <c r="P76" s="1495"/>
      <c r="Q76" s="1514"/>
    </row>
    <row r="77" spans="1:18" ht="12.75" customHeight="1">
      <c r="I77" s="1514"/>
      <c r="J77" s="1489"/>
      <c r="K77" s="1490"/>
      <c r="L77" s="1490"/>
      <c r="M77" s="1490"/>
      <c r="N77" s="1490"/>
      <c r="O77" s="1514"/>
      <c r="P77" s="1495"/>
      <c r="Q77" s="1514"/>
    </row>
    <row r="78" spans="1:18" ht="12.75" customHeight="1">
      <c r="A78" s="2014"/>
      <c r="B78" s="1550"/>
      <c r="C78" s="1548"/>
      <c r="D78" s="1550"/>
      <c r="E78" s="1550"/>
      <c r="F78" s="1551"/>
      <c r="G78" s="1825"/>
      <c r="H78" s="1548"/>
      <c r="I78" s="1514"/>
      <c r="J78" s="1491"/>
      <c r="K78" s="1490"/>
      <c r="L78" s="1490"/>
      <c r="M78" s="1490"/>
      <c r="N78" s="1490"/>
      <c r="O78" s="1514"/>
      <c r="Q78" s="1514"/>
    </row>
    <row r="79" spans="1:18" ht="12.75" customHeight="1">
      <c r="A79" s="2015"/>
      <c r="B79" s="1550"/>
      <c r="C79" s="1548"/>
      <c r="D79" s="1550"/>
      <c r="E79" s="1550"/>
      <c r="F79" s="1551"/>
      <c r="G79" s="1825"/>
      <c r="H79" s="1548"/>
      <c r="I79" s="1491"/>
      <c r="J79" s="1491"/>
      <c r="K79" s="1490"/>
      <c r="L79" s="1490"/>
      <c r="M79" s="1490"/>
      <c r="N79" s="1490"/>
      <c r="O79" s="1514"/>
      <c r="Q79" s="1514"/>
    </row>
    <row r="80" spans="1:18" ht="12.75" customHeight="1">
      <c r="A80" s="2015"/>
      <c r="B80" s="1550"/>
      <c r="C80" s="1548"/>
      <c r="D80" s="1550"/>
      <c r="E80" s="1550"/>
      <c r="F80" s="1551"/>
      <c r="G80" s="1825"/>
      <c r="H80" s="2016"/>
      <c r="L80" s="1488"/>
      <c r="M80" s="1488"/>
      <c r="N80" s="1488"/>
      <c r="O80" s="1488"/>
    </row>
    <row r="81" spans="1:18" ht="12.75" customHeight="1">
      <c r="A81" s="1548"/>
      <c r="B81" s="1550"/>
      <c r="C81" s="1548"/>
      <c r="D81" s="1550"/>
      <c r="E81" s="1550"/>
      <c r="F81" s="1551"/>
      <c r="G81" s="1825"/>
      <c r="H81" s="2016"/>
      <c r="L81" s="1488"/>
      <c r="M81" s="1488"/>
      <c r="N81" s="1488"/>
      <c r="O81" s="1488"/>
    </row>
    <row r="82" spans="1:18" ht="12.75" customHeight="1">
      <c r="A82" s="1548"/>
      <c r="B82" s="1550"/>
      <c r="C82" s="1548"/>
      <c r="D82" s="2017"/>
      <c r="E82" s="1548"/>
      <c r="F82" s="1548"/>
      <c r="G82" s="1825"/>
      <c r="H82" s="2016"/>
      <c r="L82" s="1488"/>
      <c r="M82" s="1488"/>
      <c r="N82" s="1488"/>
      <c r="O82" s="1488"/>
    </row>
    <row r="83" spans="1:18" ht="12.75" customHeight="1">
      <c r="A83" s="1825"/>
      <c r="B83" s="1550"/>
      <c r="C83" s="2018"/>
      <c r="D83" s="2019"/>
      <c r="E83" s="2020"/>
      <c r="F83" s="2019"/>
      <c r="G83" s="1825"/>
      <c r="H83" s="2016"/>
      <c r="L83" s="1488"/>
      <c r="M83" s="1488"/>
      <c r="N83" s="1488"/>
      <c r="O83" s="1488"/>
    </row>
    <row r="84" spans="1:18" ht="12.75" customHeight="1">
      <c r="A84" s="1825"/>
      <c r="B84" s="1550"/>
      <c r="C84" s="2018"/>
      <c r="D84" s="1550"/>
      <c r="E84" s="1550"/>
      <c r="F84" s="1550"/>
      <c r="G84" s="1825"/>
      <c r="H84" s="2016"/>
      <c r="L84" s="1488"/>
      <c r="M84" s="1488"/>
      <c r="N84" s="1488"/>
      <c r="O84" s="1488"/>
    </row>
    <row r="85" spans="1:18" ht="12.75" customHeight="1">
      <c r="A85" s="1825"/>
      <c r="B85" s="1550"/>
      <c r="C85" s="2018"/>
      <c r="D85" s="1550"/>
      <c r="E85" s="1550"/>
      <c r="F85" s="1550"/>
      <c r="G85" s="1825"/>
      <c r="H85" s="2016"/>
      <c r="L85" s="1488"/>
      <c r="M85" s="1488"/>
      <c r="N85" s="1488"/>
      <c r="O85" s="1488"/>
    </row>
    <row r="86" spans="1:18" ht="20.100000000000001" customHeight="1">
      <c r="A86" s="1825"/>
      <c r="B86" s="1550"/>
      <c r="C86" s="2018"/>
      <c r="D86" s="2021"/>
      <c r="E86" s="1550"/>
      <c r="F86" s="2021"/>
      <c r="G86" s="1825"/>
      <c r="H86" s="2016"/>
      <c r="M86" s="1816"/>
      <c r="N86" s="1816"/>
    </row>
    <row r="87" spans="1:18" ht="20.100000000000001" customHeight="1">
      <c r="A87" s="1825"/>
      <c r="B87" s="1550"/>
      <c r="C87" s="1822"/>
      <c r="D87" s="2022"/>
      <c r="E87" s="1550"/>
      <c r="F87" s="2022"/>
      <c r="G87" s="1825"/>
      <c r="H87" s="2016"/>
      <c r="I87" s="1491"/>
      <c r="M87" s="1531"/>
      <c r="N87" s="1532"/>
    </row>
    <row r="88" spans="1:18" ht="20.100000000000001" customHeight="1">
      <c r="A88" s="1825"/>
      <c r="B88" s="1550"/>
      <c r="C88" s="1822"/>
      <c r="D88" s="2022"/>
      <c r="E88" s="1550"/>
      <c r="F88" s="2022"/>
      <c r="G88" s="1825"/>
      <c r="H88" s="2016"/>
      <c r="I88" s="1491"/>
      <c r="M88" s="1531"/>
      <c r="N88" s="1532"/>
    </row>
    <row r="89" spans="1:18" ht="18" customHeight="1">
      <c r="A89" s="1825"/>
      <c r="B89" s="1550"/>
      <c r="C89" s="1822"/>
      <c r="D89" s="2021"/>
      <c r="E89" s="1550"/>
      <c r="F89" s="2021"/>
      <c r="G89" s="1825"/>
      <c r="H89" s="1548"/>
      <c r="I89" s="1816"/>
      <c r="M89" s="1531"/>
      <c r="N89" s="1532"/>
    </row>
    <row r="90" spans="1:18" ht="12" customHeight="1">
      <c r="A90" s="2014"/>
      <c r="B90" s="1550"/>
      <c r="C90" s="1550"/>
      <c r="D90" s="1550"/>
      <c r="E90" s="2022"/>
      <c r="F90" s="2022"/>
      <c r="G90" s="2021"/>
      <c r="H90" s="1548"/>
      <c r="I90" s="1816"/>
      <c r="M90" s="1531"/>
      <c r="N90" s="1532"/>
    </row>
    <row r="91" spans="1:18" ht="12.75" customHeight="1">
      <c r="A91" s="1548"/>
      <c r="B91" s="1550"/>
      <c r="C91" s="1550"/>
      <c r="D91" s="1550"/>
      <c r="E91" s="2022"/>
      <c r="F91" s="2022"/>
      <c r="G91" s="2021"/>
      <c r="H91" s="2016"/>
      <c r="I91" s="1816"/>
      <c r="M91" s="1531"/>
      <c r="N91" s="1532"/>
      <c r="R91" s="1495"/>
    </row>
    <row r="92" spans="1:18" ht="12.75" customHeight="1">
      <c r="B92" s="1518"/>
      <c r="C92" s="1518"/>
      <c r="D92" s="1518"/>
      <c r="E92" s="1530"/>
      <c r="F92" s="1530"/>
      <c r="G92" s="1529"/>
      <c r="H92" s="1514"/>
      <c r="I92" s="1816"/>
      <c r="M92" s="1531"/>
      <c r="N92" s="1532"/>
      <c r="R92" s="1495"/>
    </row>
    <row r="93" spans="1:18" ht="12.75" customHeight="1">
      <c r="B93" s="1518"/>
      <c r="C93" s="1518"/>
      <c r="D93" s="1518"/>
      <c r="E93" s="1530"/>
      <c r="F93" s="1530"/>
      <c r="G93" s="1529"/>
      <c r="H93" s="1514"/>
      <c r="I93" s="1816"/>
      <c r="M93" s="1531"/>
      <c r="N93" s="1532"/>
      <c r="R93" s="1495"/>
    </row>
    <row r="94" spans="1:18" ht="12.75" customHeight="1">
      <c r="E94" s="1533"/>
      <c r="F94" s="1820"/>
      <c r="G94" s="1821"/>
      <c r="H94" s="1514"/>
      <c r="I94" s="1816"/>
      <c r="M94" s="1531"/>
      <c r="N94" s="1532"/>
      <c r="P94" s="1532"/>
      <c r="R94" s="1495"/>
    </row>
    <row r="95" spans="1:18" ht="12.75" customHeight="1">
      <c r="I95" s="1816"/>
      <c r="M95" s="1531"/>
      <c r="N95" s="1532"/>
      <c r="P95" s="1495"/>
      <c r="R95" s="1495"/>
    </row>
    <row r="96" spans="1:18" ht="12.75" customHeight="1">
      <c r="I96" s="1816"/>
      <c r="M96" s="1531"/>
      <c r="N96" s="1532"/>
      <c r="P96" s="1495"/>
      <c r="R96" s="1495"/>
    </row>
    <row r="97" spans="1:19" ht="12.75" customHeight="1">
      <c r="A97" s="1490"/>
      <c r="B97" s="1490"/>
      <c r="C97" s="1491"/>
      <c r="D97" s="1490"/>
      <c r="E97" s="1490"/>
      <c r="F97" s="1490"/>
      <c r="G97" s="1490"/>
      <c r="I97" s="1491"/>
      <c r="M97" s="1531"/>
      <c r="N97" s="1532"/>
      <c r="P97" s="1495"/>
      <c r="R97" s="1495"/>
    </row>
    <row r="98" spans="1:19" ht="12.75" customHeight="1">
      <c r="A98" s="1486"/>
      <c r="B98" s="1489"/>
      <c r="C98" s="1490"/>
      <c r="D98" s="1490"/>
      <c r="E98" s="1490"/>
      <c r="F98" s="1490"/>
      <c r="G98" s="1490"/>
      <c r="I98" s="1491"/>
      <c r="M98" s="1531"/>
      <c r="N98" s="1532"/>
      <c r="P98" s="1495"/>
      <c r="R98" s="1495"/>
    </row>
    <row r="99" spans="1:19" ht="12.75" customHeight="1">
      <c r="C99" s="1518"/>
      <c r="D99" s="1518"/>
      <c r="E99" s="1518"/>
      <c r="F99" s="1528"/>
      <c r="G99" s="1528"/>
      <c r="I99" s="1491"/>
      <c r="M99" s="1531"/>
      <c r="N99" s="1532"/>
      <c r="P99" s="1495"/>
      <c r="R99" s="1495"/>
    </row>
    <row r="100" spans="1:19" ht="12.75" customHeight="1">
      <c r="A100" s="1500"/>
      <c r="B100" s="1518"/>
      <c r="C100" s="1518"/>
      <c r="D100" s="1518"/>
      <c r="E100" s="1518"/>
      <c r="F100" s="1528"/>
      <c r="G100" s="1528"/>
      <c r="I100" s="1491"/>
      <c r="M100" s="1527"/>
      <c r="N100" s="1532"/>
      <c r="P100" s="1495"/>
      <c r="R100" s="1495"/>
    </row>
    <row r="101" spans="1:19" ht="12.75" customHeight="1">
      <c r="A101" s="1486"/>
      <c r="B101" s="1518"/>
      <c r="C101" s="1518"/>
      <c r="D101" s="1518"/>
      <c r="E101" s="1518"/>
      <c r="F101" s="1528"/>
      <c r="G101" s="1528"/>
      <c r="I101" s="1491"/>
      <c r="J101" s="1491"/>
      <c r="K101" s="1490"/>
      <c r="L101" s="1515"/>
      <c r="M101" s="1534"/>
      <c r="N101" s="1534"/>
      <c r="P101" s="1495"/>
      <c r="R101" s="1495"/>
    </row>
    <row r="102" spans="1:19" ht="12.75" customHeight="1">
      <c r="A102" s="1486"/>
      <c r="B102" s="1518"/>
      <c r="C102" s="1518"/>
      <c r="D102" s="1518"/>
      <c r="E102" s="1518"/>
      <c r="F102" s="1528"/>
      <c r="G102" s="1528"/>
      <c r="I102" s="1491"/>
      <c r="J102" s="1491"/>
      <c r="K102" s="1490"/>
      <c r="L102" s="1515"/>
      <c r="M102" s="1534"/>
      <c r="N102" s="1534"/>
      <c r="P102" s="1495"/>
      <c r="R102" s="1495"/>
    </row>
    <row r="103" spans="1:19" ht="12.75" customHeight="1">
      <c r="A103" s="1486"/>
      <c r="B103" s="1518"/>
      <c r="C103" s="1518"/>
      <c r="D103" s="1518"/>
      <c r="E103" s="1518"/>
      <c r="F103" s="1528"/>
      <c r="G103" s="1528"/>
      <c r="I103" s="1491"/>
      <c r="J103" s="1491"/>
      <c r="K103" s="1490"/>
      <c r="L103" s="1515"/>
      <c r="M103" s="1534"/>
      <c r="N103" s="1534"/>
      <c r="P103" s="1495"/>
      <c r="R103" s="1495"/>
    </row>
    <row r="104" spans="1:19" ht="12.75" customHeight="1">
      <c r="A104" s="1486"/>
      <c r="B104" s="1518"/>
      <c r="C104" s="1518"/>
      <c r="D104" s="1518"/>
      <c r="E104" s="1518"/>
      <c r="F104" s="1528"/>
      <c r="G104" s="1528"/>
      <c r="I104" s="1491"/>
      <c r="J104" s="1491"/>
      <c r="K104" s="1490"/>
      <c r="L104" s="1515"/>
      <c r="M104" s="1534"/>
      <c r="N104" s="1534"/>
      <c r="P104" s="1495"/>
      <c r="R104" s="1495"/>
    </row>
    <row r="105" spans="1:19" ht="12.75" customHeight="1">
      <c r="A105" s="1486"/>
      <c r="B105" s="1518"/>
      <c r="C105" s="1518"/>
      <c r="D105" s="1518"/>
      <c r="E105" s="1518"/>
      <c r="F105" s="1528"/>
      <c r="G105" s="1528"/>
      <c r="I105" s="1491"/>
      <c r="J105" s="1491"/>
      <c r="K105" s="1490"/>
      <c r="L105" s="1515"/>
      <c r="M105" s="1534"/>
      <c r="N105" s="1534"/>
      <c r="P105" s="1495"/>
      <c r="R105" s="1495"/>
    </row>
    <row r="106" spans="1:19" ht="12.75" customHeight="1">
      <c r="D106" s="1489"/>
      <c r="E106" s="1490"/>
      <c r="F106" s="1490"/>
      <c r="G106" s="1490"/>
      <c r="I106" s="1491"/>
      <c r="J106" s="1491"/>
      <c r="K106" s="1490"/>
      <c r="L106" s="1515"/>
      <c r="M106" s="1534"/>
      <c r="N106" s="1534"/>
      <c r="P106" s="1495"/>
      <c r="R106" s="1495"/>
    </row>
    <row r="107" spans="1:19" ht="11.25" customHeight="1">
      <c r="D107" s="1489"/>
      <c r="E107" s="1490"/>
      <c r="F107" s="1490"/>
      <c r="G107" s="1490"/>
      <c r="I107" s="1491"/>
      <c r="J107" s="1491"/>
      <c r="K107" s="1490"/>
      <c r="L107" s="1515"/>
      <c r="M107" s="1534"/>
      <c r="N107" s="1534"/>
      <c r="P107" s="1495"/>
    </row>
    <row r="108" spans="1:19" ht="11.25" customHeight="1">
      <c r="D108" s="1489"/>
      <c r="E108" s="1490"/>
      <c r="F108" s="1490"/>
      <c r="G108" s="1490"/>
      <c r="I108" s="1491"/>
      <c r="J108" s="1491"/>
      <c r="K108" s="1490"/>
      <c r="L108" s="1515"/>
      <c r="M108" s="1534"/>
      <c r="N108" s="1534"/>
      <c r="P108" s="1495"/>
    </row>
    <row r="109" spans="1:19" ht="11.25" customHeight="1">
      <c r="I109" s="1491"/>
      <c r="J109" s="1491"/>
      <c r="K109" s="1490"/>
      <c r="L109" s="1515"/>
      <c r="M109" s="1534"/>
      <c r="N109" s="1534"/>
      <c r="P109" s="1495"/>
    </row>
    <row r="110" spans="1:19" ht="12.75" customHeight="1">
      <c r="D110" s="1489"/>
      <c r="E110" s="1490"/>
      <c r="F110" s="1490"/>
      <c r="G110" s="1490"/>
      <c r="I110" s="1491"/>
      <c r="J110" s="1491"/>
      <c r="K110" s="1490"/>
      <c r="L110" s="1515"/>
      <c r="M110" s="1534"/>
      <c r="N110" s="1534"/>
      <c r="P110" s="1495"/>
      <c r="R110" s="1490"/>
      <c r="S110" s="1490"/>
    </row>
    <row r="111" spans="1:19" ht="12" customHeight="1">
      <c r="D111" s="1489"/>
      <c r="E111" s="1490"/>
      <c r="F111" s="1490"/>
      <c r="G111" s="1490"/>
      <c r="I111" s="1491"/>
      <c r="J111" s="1491"/>
      <c r="K111" s="1490"/>
      <c r="L111" s="1515"/>
      <c r="M111" s="1534"/>
      <c r="N111" s="1534"/>
      <c r="P111" s="1495"/>
      <c r="R111" s="1490"/>
      <c r="S111" s="1490"/>
    </row>
    <row r="112" spans="1:19" ht="12.75" customHeight="1">
      <c r="A112" s="1500"/>
      <c r="B112" s="1535"/>
      <c r="C112" s="1489"/>
      <c r="D112" s="1489"/>
      <c r="E112" s="1490"/>
      <c r="F112" s="1490"/>
      <c r="G112" s="1490"/>
      <c r="I112" s="1491"/>
      <c r="J112" s="1491"/>
      <c r="K112" s="1490"/>
      <c r="L112" s="1515"/>
      <c r="M112" s="1534"/>
      <c r="N112" s="1534"/>
      <c r="P112" s="1495"/>
      <c r="R112" s="1490"/>
      <c r="S112" s="1490"/>
    </row>
    <row r="113" spans="1:19" ht="12.75" customHeight="1">
      <c r="A113" s="1816"/>
      <c r="B113" s="1490"/>
      <c r="I113" s="1491"/>
      <c r="J113" s="1491"/>
      <c r="K113" s="1490"/>
      <c r="L113" s="1515"/>
      <c r="M113" s="1534"/>
      <c r="N113" s="1534"/>
      <c r="R113" s="1490"/>
      <c r="S113" s="1490"/>
    </row>
    <row r="114" spans="1:19" ht="12.75" customHeight="1">
      <c r="A114" s="1486"/>
      <c r="B114" s="1491"/>
      <c r="C114" s="1491"/>
      <c r="E114" s="1536"/>
      <c r="F114" s="1822"/>
      <c r="G114" s="1536"/>
      <c r="I114" s="1491"/>
      <c r="J114" s="1491"/>
      <c r="K114" s="1490"/>
      <c r="L114" s="1515"/>
      <c r="M114" s="1534"/>
      <c r="N114" s="1534"/>
      <c r="R114" s="1490"/>
      <c r="S114" s="1490"/>
    </row>
    <row r="115" spans="1:19" ht="12.75" customHeight="1">
      <c r="A115" s="1486"/>
      <c r="B115" s="1537"/>
      <c r="C115" s="1537"/>
      <c r="D115" s="3146"/>
      <c r="E115" s="3146"/>
      <c r="F115" s="3146"/>
      <c r="G115" s="3146"/>
      <c r="I115" s="1491"/>
      <c r="J115" s="1491"/>
      <c r="K115" s="1490"/>
      <c r="L115" s="1515"/>
      <c r="M115" s="1534"/>
      <c r="N115" s="1534"/>
      <c r="R115" s="1490"/>
      <c r="S115" s="1490"/>
    </row>
    <row r="116" spans="1:19" ht="12.75" customHeight="1">
      <c r="A116" s="1486"/>
      <c r="B116" s="1537"/>
      <c r="C116" s="1537"/>
      <c r="D116" s="1799"/>
      <c r="E116" s="1800"/>
      <c r="F116" s="3147"/>
      <c r="G116" s="3147"/>
      <c r="I116" s="1491"/>
      <c r="J116" s="1491"/>
      <c r="K116" s="1490"/>
      <c r="L116" s="1515"/>
      <c r="M116" s="1534"/>
      <c r="N116" s="1534"/>
      <c r="R116" s="1490"/>
      <c r="S116" s="1490"/>
    </row>
    <row r="117" spans="1:19" ht="12.75" customHeight="1">
      <c r="A117" s="1486"/>
      <c r="B117" s="1823"/>
      <c r="C117" s="1823"/>
      <c r="D117" s="1538"/>
      <c r="E117" s="1538"/>
      <c r="F117" s="1538"/>
      <c r="G117" s="1538"/>
      <c r="I117" s="1491"/>
      <c r="J117" s="1491"/>
      <c r="K117" s="1490"/>
      <c r="L117" s="1515"/>
      <c r="M117" s="1534"/>
      <c r="N117" s="1534"/>
      <c r="R117" s="1539"/>
      <c r="S117" s="1490"/>
    </row>
    <row r="118" spans="1:19" ht="12.75" customHeight="1">
      <c r="A118" s="1486"/>
      <c r="B118" s="1537"/>
      <c r="C118" s="1537"/>
      <c r="D118" s="1823"/>
      <c r="E118" s="1540"/>
      <c r="F118" s="1823"/>
      <c r="G118" s="1541"/>
      <c r="I118" s="1491"/>
      <c r="J118" s="1491"/>
      <c r="K118" s="1490"/>
      <c r="L118" s="1515"/>
      <c r="M118" s="1534"/>
      <c r="N118" s="1534"/>
      <c r="R118" s="1490"/>
      <c r="S118" s="1490"/>
    </row>
    <row r="119" spans="1:19" ht="12.75" customHeight="1">
      <c r="A119" s="1486"/>
      <c r="B119" s="1537"/>
      <c r="C119" s="1537"/>
      <c r="D119" s="1823"/>
      <c r="E119" s="1542"/>
      <c r="F119" s="1823"/>
      <c r="G119" s="1543"/>
      <c r="I119" s="1491"/>
      <c r="J119" s="1491"/>
      <c r="K119" s="1490"/>
      <c r="L119" s="1515"/>
      <c r="M119" s="1534"/>
      <c r="N119" s="1534"/>
      <c r="R119" s="1490"/>
    </row>
    <row r="120" spans="1:19" ht="12.75" customHeight="1">
      <c r="A120" s="1544"/>
      <c r="B120" s="1537"/>
      <c r="C120" s="1537"/>
      <c r="D120" s="1823"/>
      <c r="E120" s="1542"/>
      <c r="F120" s="1823"/>
      <c r="G120" s="1543"/>
      <c r="J120" s="1817"/>
      <c r="K120" s="1490"/>
      <c r="L120" s="1515"/>
      <c r="M120" s="1534"/>
      <c r="N120" s="1534"/>
      <c r="R120" s="1490"/>
      <c r="S120" s="1490"/>
    </row>
    <row r="121" spans="1:19" ht="12.75" customHeight="1">
      <c r="A121" s="1816"/>
      <c r="B121" s="1537"/>
      <c r="C121" s="1537"/>
      <c r="D121" s="1823"/>
      <c r="E121" s="1545"/>
      <c r="F121" s="1823"/>
      <c r="G121" s="1543"/>
      <c r="J121" s="1817"/>
      <c r="K121" s="1490"/>
      <c r="L121" s="1515"/>
      <c r="M121" s="1534"/>
      <c r="N121" s="1534"/>
      <c r="R121" s="1490"/>
      <c r="S121" s="1490"/>
    </row>
    <row r="122" spans="1:19" ht="12.75" customHeight="1">
      <c r="A122" s="1816"/>
      <c r="B122" s="1537"/>
      <c r="C122" s="1537"/>
      <c r="D122" s="1823"/>
      <c r="E122" s="1546"/>
      <c r="F122" s="1824"/>
      <c r="G122" s="1547"/>
      <c r="H122" s="1548"/>
      <c r="R122" s="1490"/>
      <c r="S122" s="1490"/>
    </row>
    <row r="123" spans="1:19" ht="12.75" customHeight="1">
      <c r="A123" s="1816"/>
      <c r="B123" s="1537"/>
      <c r="C123" s="1537"/>
      <c r="D123" s="1823"/>
      <c r="E123" s="1547"/>
      <c r="F123" s="1824"/>
      <c r="G123" s="1547"/>
      <c r="H123" s="1548"/>
      <c r="P123" s="1495"/>
      <c r="R123" s="1490"/>
      <c r="S123" s="1490"/>
    </row>
    <row r="124" spans="1:19" ht="12.75" customHeight="1">
      <c r="A124" s="1817"/>
      <c r="B124" s="1537"/>
      <c r="C124" s="1537"/>
      <c r="D124" s="1823"/>
      <c r="E124" s="1540"/>
      <c r="F124" s="1824"/>
      <c r="G124" s="1549"/>
      <c r="H124" s="1548"/>
      <c r="P124" s="1495"/>
      <c r="R124" s="1490"/>
      <c r="S124" s="1490"/>
    </row>
    <row r="125" spans="1:19" ht="12.75" customHeight="1">
      <c r="B125" s="1518"/>
      <c r="C125" s="1518"/>
      <c r="D125" s="1518"/>
      <c r="E125" s="1550"/>
      <c r="F125" s="1551"/>
      <c r="G125" s="1551"/>
      <c r="H125" s="1548"/>
      <c r="P125" s="1495"/>
      <c r="R125" s="1490"/>
      <c r="S125" s="1490"/>
    </row>
    <row r="126" spans="1:19" ht="12.75" customHeight="1">
      <c r="E126" s="1552"/>
      <c r="F126" s="1825"/>
      <c r="G126" s="1551"/>
      <c r="H126" s="1548"/>
      <c r="P126" s="1495"/>
      <c r="R126" s="1553"/>
      <c r="S126" s="1490"/>
    </row>
    <row r="127" spans="1:19" ht="12.75" customHeight="1">
      <c r="E127" s="1552"/>
      <c r="F127" s="1825"/>
      <c r="G127" s="1551"/>
      <c r="H127" s="1548"/>
      <c r="O127" s="1490"/>
      <c r="P127" s="1490"/>
      <c r="Q127" s="1490"/>
      <c r="R127" s="1553"/>
      <c r="S127" s="1490"/>
    </row>
    <row r="128" spans="1:19" ht="12.75" customHeight="1">
      <c r="G128" s="1528"/>
      <c r="O128" s="1490"/>
      <c r="P128" s="1490"/>
      <c r="Q128" s="1490"/>
      <c r="R128" s="1553"/>
      <c r="S128" s="1490"/>
    </row>
    <row r="129" spans="1:19" ht="12.75" customHeight="1">
      <c r="G129" s="1528"/>
      <c r="K129" s="1490"/>
      <c r="L129" s="1490"/>
      <c r="M129" s="1490"/>
      <c r="N129" s="1490"/>
      <c r="O129" s="1490"/>
      <c r="P129" s="1490"/>
      <c r="Q129" s="1490"/>
      <c r="R129" s="1553"/>
      <c r="S129" s="1553"/>
    </row>
    <row r="130" spans="1:19" ht="12.75" customHeight="1">
      <c r="I130" s="1491"/>
      <c r="J130" s="1491"/>
      <c r="K130" s="1490"/>
      <c r="M130" s="1490"/>
      <c r="N130" s="1490"/>
      <c r="O130" s="1490"/>
      <c r="P130" s="1490"/>
      <c r="Q130" s="1490"/>
      <c r="R130" s="1553"/>
      <c r="S130" s="1553"/>
    </row>
    <row r="131" spans="1:19" ht="12.75" customHeight="1">
      <c r="I131" s="1816"/>
      <c r="J131" s="1491"/>
      <c r="K131" s="1490"/>
      <c r="L131" s="1490"/>
      <c r="M131" s="1490"/>
      <c r="N131" s="1490"/>
      <c r="O131" s="1490"/>
      <c r="P131" s="1490"/>
      <c r="Q131" s="1490"/>
      <c r="R131" s="1490"/>
      <c r="S131" s="1490"/>
    </row>
    <row r="132" spans="1:19" ht="12.75" customHeight="1">
      <c r="C132" s="1498"/>
      <c r="D132" s="1489"/>
      <c r="E132" s="1490"/>
      <c r="F132" s="1490"/>
      <c r="G132" s="1490"/>
      <c r="I132" s="1816"/>
      <c r="J132" s="1491"/>
      <c r="K132" s="1490"/>
      <c r="L132" s="1490"/>
      <c r="M132" s="1490"/>
      <c r="N132" s="1490"/>
      <c r="O132" s="1490"/>
      <c r="P132" s="1490"/>
      <c r="Q132" s="1490"/>
      <c r="R132" s="1490"/>
    </row>
    <row r="133" spans="1:19" ht="12.75" customHeight="1">
      <c r="C133" s="1830"/>
      <c r="D133" s="1489"/>
      <c r="E133" s="1490"/>
      <c r="F133" s="1490"/>
      <c r="G133" s="1490"/>
      <c r="I133" s="1495"/>
      <c r="J133" s="1491"/>
      <c r="K133" s="1490"/>
      <c r="L133" s="1490"/>
      <c r="M133" s="1490"/>
      <c r="N133" s="1490"/>
      <c r="O133" s="1490"/>
      <c r="P133" s="1490"/>
      <c r="Q133" s="1490"/>
      <c r="R133" s="1490"/>
    </row>
    <row r="134" spans="1:19" ht="12.75" customHeight="1">
      <c r="B134" s="1554"/>
      <c r="C134" s="1489"/>
      <c r="D134" s="1489"/>
      <c r="E134" s="1490"/>
      <c r="F134" s="1490"/>
      <c r="G134" s="1490"/>
      <c r="I134" s="1495"/>
      <c r="J134" s="1491"/>
      <c r="K134" s="1490"/>
      <c r="L134" s="1490"/>
      <c r="M134" s="1490"/>
      <c r="N134" s="1490"/>
      <c r="O134" s="1490"/>
      <c r="P134" s="1490"/>
      <c r="Q134" s="1490"/>
    </row>
    <row r="135" spans="1:19" ht="12.75" customHeight="1">
      <c r="A135" s="1500"/>
      <c r="B135" s="1554"/>
      <c r="C135" s="1489"/>
      <c r="D135" s="1489"/>
      <c r="E135" s="1490"/>
      <c r="F135" s="1490"/>
      <c r="G135" s="1490"/>
      <c r="I135" s="1495"/>
      <c r="J135" s="1491"/>
      <c r="K135" s="1490"/>
      <c r="L135" s="1490"/>
      <c r="M135" s="1490"/>
      <c r="N135" s="1490"/>
      <c r="O135" s="1490"/>
      <c r="P135" s="1490"/>
      <c r="Q135" s="1490"/>
    </row>
    <row r="136" spans="1:19" ht="12.75" customHeight="1">
      <c r="A136" s="1490"/>
      <c r="B136" s="1554"/>
      <c r="C136" s="1489"/>
      <c r="D136" s="1489"/>
      <c r="E136" s="1490"/>
      <c r="F136" s="1490"/>
      <c r="G136" s="1490"/>
      <c r="I136" s="1495"/>
      <c r="J136" s="1491"/>
      <c r="K136" s="1490"/>
      <c r="L136" s="1490"/>
      <c r="M136" s="1490"/>
      <c r="N136" s="1490"/>
      <c r="O136" s="1490"/>
      <c r="P136" s="1490"/>
      <c r="Q136" s="1490"/>
    </row>
    <row r="137" spans="1:19" ht="12.75" customHeight="1">
      <c r="A137" s="1490"/>
      <c r="I137" s="1495"/>
      <c r="J137" s="1491"/>
      <c r="K137" s="1490"/>
      <c r="L137" s="1490"/>
      <c r="M137" s="1490"/>
      <c r="N137" s="1490"/>
      <c r="O137" s="1490"/>
      <c r="P137" s="1490"/>
      <c r="Q137" s="1490"/>
    </row>
    <row r="138" spans="1:19" ht="12.75" customHeight="1">
      <c r="A138" s="1490"/>
      <c r="I138" s="1495"/>
      <c r="J138" s="1491"/>
      <c r="K138" s="1490"/>
      <c r="L138" s="1490"/>
      <c r="M138" s="1490"/>
      <c r="N138" s="1490"/>
      <c r="O138" s="1490"/>
      <c r="P138" s="1490"/>
      <c r="Q138" s="1490"/>
    </row>
    <row r="139" spans="1:19" ht="12.75" customHeight="1">
      <c r="A139" s="1490"/>
      <c r="I139" s="1495"/>
      <c r="J139" s="1491"/>
      <c r="K139" s="1490"/>
      <c r="L139" s="1490"/>
      <c r="M139" s="1490"/>
      <c r="N139" s="1490"/>
      <c r="O139" s="1490"/>
      <c r="P139" s="1490"/>
      <c r="Q139" s="1490"/>
    </row>
    <row r="140" spans="1:19" ht="12.75" customHeight="1">
      <c r="B140" s="1816"/>
      <c r="C140" s="1816"/>
      <c r="D140" s="1816"/>
      <c r="E140" s="1816"/>
      <c r="F140" s="1816"/>
      <c r="G140" s="1816"/>
      <c r="I140" s="1495"/>
      <c r="J140" s="1491"/>
      <c r="K140" s="1490"/>
      <c r="L140" s="1490"/>
      <c r="M140" s="1490"/>
      <c r="N140" s="1490"/>
      <c r="O140" s="1490"/>
      <c r="P140" s="1490"/>
      <c r="Q140" s="1490"/>
    </row>
    <row r="141" spans="1:19" ht="12.75" customHeight="1">
      <c r="B141" s="1816"/>
      <c r="C141" s="1816"/>
      <c r="D141" s="1816"/>
      <c r="E141" s="1816"/>
      <c r="F141" s="1816"/>
      <c r="G141" s="1816"/>
      <c r="I141" s="1495"/>
      <c r="J141" s="1491"/>
      <c r="K141" s="1490"/>
      <c r="L141" s="1490"/>
      <c r="M141" s="1490"/>
      <c r="N141" s="1490"/>
      <c r="O141" s="1490"/>
      <c r="P141" s="1490"/>
      <c r="Q141" s="1490"/>
    </row>
    <row r="142" spans="1:19" ht="12.75" customHeight="1">
      <c r="B142" s="1816"/>
      <c r="C142" s="1816"/>
      <c r="D142" s="1816"/>
      <c r="E142" s="1816"/>
      <c r="F142" s="1816"/>
      <c r="G142" s="1816"/>
      <c r="I142" s="1495"/>
      <c r="J142" s="1491"/>
      <c r="K142" s="1490"/>
      <c r="L142" s="1490"/>
      <c r="M142" s="1490"/>
      <c r="N142" s="1490"/>
      <c r="O142" s="1490"/>
      <c r="P142" s="1490"/>
      <c r="Q142" s="1490"/>
    </row>
    <row r="143" spans="1:19">
      <c r="B143" s="1816"/>
      <c r="C143" s="1816"/>
      <c r="D143" s="1816"/>
      <c r="E143" s="1816"/>
      <c r="F143" s="1816"/>
      <c r="G143" s="1816"/>
      <c r="I143" s="1495"/>
      <c r="J143" s="1491"/>
      <c r="K143" s="1490"/>
      <c r="L143" s="1490"/>
      <c r="M143" s="1490"/>
      <c r="N143" s="1490"/>
      <c r="O143" s="1490"/>
      <c r="P143" s="1490"/>
      <c r="Q143" s="1490"/>
    </row>
    <row r="144" spans="1:19">
      <c r="B144" s="1816"/>
      <c r="C144" s="1816"/>
      <c r="D144" s="1816"/>
      <c r="E144" s="1816"/>
      <c r="F144" s="1816"/>
      <c r="G144" s="1816"/>
      <c r="I144" s="1495"/>
      <c r="J144" s="1491"/>
      <c r="K144" s="1490"/>
      <c r="L144" s="1490"/>
      <c r="M144" s="1490"/>
      <c r="N144" s="1490"/>
      <c r="O144" s="1490"/>
      <c r="P144" s="1490"/>
      <c r="Q144" s="1490"/>
    </row>
    <row r="145" spans="1:17">
      <c r="B145" s="1816"/>
      <c r="C145" s="1816"/>
      <c r="D145" s="1816"/>
      <c r="E145" s="1816"/>
      <c r="F145" s="1816"/>
      <c r="G145" s="1816"/>
      <c r="I145" s="1495"/>
      <c r="J145" s="1491"/>
      <c r="K145" s="1490"/>
      <c r="L145" s="1490"/>
      <c r="M145" s="1490"/>
      <c r="N145" s="1490"/>
      <c r="O145" s="1490"/>
      <c r="P145" s="1490"/>
      <c r="Q145" s="1490"/>
    </row>
    <row r="146" spans="1:17">
      <c r="A146" s="1816"/>
      <c r="B146" s="1816"/>
      <c r="C146" s="1816"/>
      <c r="D146" s="1816"/>
      <c r="E146" s="1816"/>
      <c r="F146" s="1816"/>
      <c r="G146" s="1816"/>
      <c r="I146" s="1816"/>
      <c r="J146" s="1491"/>
      <c r="K146" s="1490"/>
      <c r="L146" s="1490"/>
      <c r="M146" s="1490"/>
      <c r="N146" s="1490"/>
      <c r="O146" s="1490"/>
      <c r="P146" s="1490"/>
      <c r="Q146" s="1490"/>
    </row>
    <row r="147" spans="1:17">
      <c r="A147" s="1816"/>
      <c r="B147" s="1816"/>
      <c r="C147" s="1816"/>
      <c r="D147" s="1816"/>
      <c r="E147" s="1816"/>
      <c r="F147" s="1816"/>
      <c r="G147" s="1816"/>
      <c r="I147" s="1490"/>
      <c r="J147" s="1491"/>
      <c r="K147" s="1490"/>
      <c r="L147" s="1490"/>
      <c r="M147" s="1490"/>
      <c r="N147" s="1490"/>
      <c r="O147" s="1490"/>
      <c r="Q147" s="1490"/>
    </row>
    <row r="148" spans="1:17">
      <c r="A148" s="1816"/>
      <c r="B148" s="1816"/>
      <c r="C148" s="1816"/>
      <c r="D148" s="1816"/>
      <c r="E148" s="1816"/>
      <c r="F148" s="1816"/>
      <c r="G148" s="1816"/>
      <c r="I148" s="1491"/>
      <c r="J148" s="1491"/>
      <c r="K148" s="1490"/>
      <c r="L148" s="1490"/>
      <c r="M148" s="1490"/>
      <c r="N148" s="1490"/>
      <c r="O148" s="1490"/>
      <c r="P148" s="1490"/>
      <c r="Q148" s="1490"/>
    </row>
    <row r="149" spans="1:17">
      <c r="A149" s="1816"/>
      <c r="B149" s="1816"/>
      <c r="C149" s="1816"/>
      <c r="D149" s="1816"/>
      <c r="E149" s="1816"/>
      <c r="F149" s="1816"/>
      <c r="G149" s="1816"/>
      <c r="I149" s="1491"/>
      <c r="J149" s="1491"/>
      <c r="K149" s="1490"/>
      <c r="L149" s="1490"/>
      <c r="M149" s="1490"/>
      <c r="N149" s="1490"/>
      <c r="O149" s="1490"/>
      <c r="P149" s="1539"/>
      <c r="Q149" s="1490"/>
    </row>
    <row r="150" spans="1:17">
      <c r="A150" s="1816"/>
      <c r="B150" s="1816"/>
      <c r="C150" s="1816"/>
      <c r="D150" s="1816"/>
      <c r="E150" s="1816"/>
      <c r="F150" s="1816"/>
      <c r="G150" s="1816"/>
      <c r="I150" s="1491"/>
      <c r="J150" s="1491"/>
      <c r="K150" s="1490"/>
      <c r="L150" s="1490"/>
      <c r="M150" s="1490"/>
      <c r="N150" s="1490"/>
      <c r="O150" s="1490"/>
      <c r="P150" s="1490"/>
      <c r="Q150" s="1490"/>
    </row>
    <row r="151" spans="1:17">
      <c r="A151" s="1816"/>
      <c r="B151" s="1816"/>
      <c r="C151" s="1816"/>
      <c r="D151" s="1816"/>
      <c r="E151" s="1816"/>
      <c r="F151" s="1816"/>
      <c r="G151" s="1816"/>
      <c r="I151" s="1491"/>
      <c r="J151" s="1491"/>
      <c r="K151" s="1490"/>
      <c r="L151" s="1490"/>
      <c r="M151" s="1490"/>
      <c r="N151" s="1490"/>
      <c r="O151" s="1490"/>
      <c r="P151" s="1555"/>
      <c r="Q151" s="1490"/>
    </row>
    <row r="152" spans="1:17">
      <c r="A152" s="1816"/>
      <c r="B152" s="1816"/>
      <c r="C152" s="1816"/>
      <c r="D152" s="1816"/>
      <c r="E152" s="1816"/>
      <c r="F152" s="1816"/>
      <c r="G152" s="1816"/>
      <c r="I152" s="1491"/>
      <c r="J152" s="1491"/>
      <c r="K152" s="1490"/>
      <c r="L152" s="1490"/>
      <c r="M152" s="1490"/>
      <c r="N152" s="1490"/>
      <c r="O152" s="1490"/>
      <c r="P152" s="1490"/>
      <c r="Q152" s="1490"/>
    </row>
    <row r="153" spans="1:17">
      <c r="A153" s="1816"/>
      <c r="B153" s="1816"/>
      <c r="C153" s="1816"/>
      <c r="D153" s="1816"/>
      <c r="E153" s="1816"/>
      <c r="F153" s="1816"/>
      <c r="G153" s="1816"/>
      <c r="I153" s="1491"/>
      <c r="J153" s="1491"/>
      <c r="K153" s="1490"/>
      <c r="L153" s="1490"/>
      <c r="M153" s="1490"/>
      <c r="N153" s="1490"/>
      <c r="P153" s="1490"/>
    </row>
    <row r="154" spans="1:17">
      <c r="A154" s="1816"/>
      <c r="B154" s="1816"/>
      <c r="C154" s="1816"/>
      <c r="D154" s="1816"/>
      <c r="E154" s="1816"/>
      <c r="F154" s="1816"/>
      <c r="G154" s="1816"/>
      <c r="I154" s="1491"/>
      <c r="J154" s="1491"/>
      <c r="K154" s="1490"/>
      <c r="L154" s="1490"/>
      <c r="M154" s="1490"/>
      <c r="N154" s="1490"/>
      <c r="O154" s="1490"/>
      <c r="P154" s="1490"/>
      <c r="Q154" s="1490"/>
    </row>
    <row r="155" spans="1:17">
      <c r="A155" s="1816"/>
      <c r="B155" s="1816"/>
      <c r="C155" s="1816"/>
      <c r="D155" s="1816"/>
      <c r="E155" s="1816"/>
      <c r="F155" s="1816"/>
      <c r="G155" s="1816"/>
      <c r="I155" s="1491"/>
      <c r="J155" s="1491"/>
      <c r="K155" s="1490"/>
      <c r="L155" s="1490"/>
      <c r="M155" s="1490"/>
      <c r="N155" s="1490"/>
      <c r="O155" s="1490"/>
      <c r="P155" s="1490"/>
      <c r="Q155" s="1539"/>
    </row>
    <row r="156" spans="1:17">
      <c r="A156" s="1816"/>
      <c r="I156" s="1491"/>
      <c r="J156" s="1491"/>
      <c r="K156" s="1490"/>
      <c r="L156" s="1490"/>
      <c r="M156" s="1490"/>
      <c r="N156" s="1490"/>
      <c r="O156" s="1490"/>
      <c r="P156" s="1490"/>
      <c r="Q156" s="1490"/>
    </row>
    <row r="157" spans="1:17">
      <c r="A157" s="1816"/>
      <c r="I157" s="1491"/>
      <c r="J157" s="1491"/>
      <c r="K157" s="1490"/>
      <c r="L157" s="1556"/>
      <c r="O157" s="1490"/>
      <c r="P157" s="1490"/>
      <c r="Q157" s="1490"/>
    </row>
    <row r="158" spans="1:17">
      <c r="A158" s="1816"/>
      <c r="I158" s="1491"/>
      <c r="J158" s="1491"/>
      <c r="K158" s="1490"/>
      <c r="L158" s="1556"/>
      <c r="M158" s="1490"/>
      <c r="N158" s="1515"/>
      <c r="O158" s="1490"/>
      <c r="P158" s="1553"/>
      <c r="Q158" s="1490"/>
    </row>
    <row r="159" spans="1:17">
      <c r="B159" s="1816"/>
      <c r="C159" s="1816"/>
      <c r="D159" s="1816"/>
      <c r="E159" s="1816"/>
      <c r="F159" s="1816"/>
      <c r="G159" s="1816"/>
      <c r="I159" s="1490"/>
      <c r="J159" s="1490"/>
      <c r="K159" s="1556"/>
      <c r="L159" s="1816"/>
      <c r="M159" s="1816"/>
      <c r="N159" s="1816"/>
    </row>
    <row r="160" spans="1:17">
      <c r="B160" s="1816"/>
      <c r="C160" s="1816"/>
      <c r="D160" s="1816"/>
      <c r="E160" s="1816"/>
      <c r="F160" s="1816"/>
      <c r="G160" s="1816"/>
      <c r="I160" s="1490"/>
      <c r="J160" s="1490"/>
      <c r="K160" s="1556"/>
      <c r="L160" s="1816"/>
      <c r="M160" s="1816"/>
      <c r="N160" s="1816"/>
    </row>
    <row r="161" spans="1:14">
      <c r="A161" s="1816"/>
      <c r="B161" s="1816"/>
      <c r="C161" s="1816"/>
      <c r="D161" s="1816"/>
      <c r="E161" s="1816"/>
      <c r="F161" s="1816"/>
      <c r="G161" s="1816"/>
      <c r="I161" s="1490"/>
      <c r="J161" s="1490"/>
      <c r="K161" s="1557"/>
      <c r="L161" s="1816"/>
      <c r="M161" s="1816"/>
      <c r="N161" s="1816"/>
    </row>
    <row r="162" spans="1:14">
      <c r="A162" s="1816"/>
      <c r="B162" s="1816"/>
      <c r="C162" s="1816"/>
      <c r="D162" s="1816"/>
      <c r="E162" s="1816"/>
      <c r="F162" s="1816"/>
      <c r="G162" s="1816"/>
      <c r="I162" s="1490"/>
      <c r="J162" s="1490"/>
      <c r="K162" s="1490"/>
      <c r="L162" s="1816"/>
      <c r="M162" s="1816"/>
      <c r="N162" s="1816"/>
    </row>
    <row r="163" spans="1:14">
      <c r="A163" s="1816"/>
      <c r="B163" s="1816"/>
      <c r="C163" s="1816"/>
      <c r="D163" s="1816"/>
      <c r="E163" s="1816"/>
      <c r="F163" s="1816"/>
      <c r="G163" s="1816"/>
      <c r="I163" s="1490"/>
      <c r="J163" s="1490"/>
      <c r="K163" s="1490"/>
      <c r="L163" s="1816"/>
      <c r="M163" s="1816"/>
      <c r="N163" s="1816"/>
    </row>
    <row r="164" spans="1:14">
      <c r="A164" s="1816"/>
      <c r="B164" s="1816"/>
      <c r="C164" s="1816"/>
      <c r="D164" s="1816"/>
      <c r="E164" s="1816"/>
      <c r="F164" s="1816"/>
      <c r="G164" s="1816"/>
      <c r="I164" s="1490"/>
      <c r="J164" s="1490"/>
      <c r="K164" s="1490"/>
      <c r="L164" s="1816"/>
      <c r="M164" s="1816"/>
      <c r="N164" s="1816"/>
    </row>
    <row r="165" spans="1:14">
      <c r="A165" s="1816"/>
      <c r="B165" s="1816"/>
      <c r="C165" s="1816"/>
      <c r="D165" s="1816"/>
      <c r="E165" s="1816"/>
      <c r="F165" s="1816"/>
      <c r="G165" s="1816"/>
      <c r="I165" s="1490"/>
      <c r="J165" s="1490"/>
      <c r="L165" s="1816"/>
      <c r="M165" s="1816"/>
      <c r="N165" s="1816"/>
    </row>
    <row r="166" spans="1:14">
      <c r="A166" s="1816"/>
      <c r="B166" s="1816"/>
      <c r="C166" s="1816"/>
      <c r="D166" s="1816"/>
      <c r="E166" s="1816"/>
      <c r="F166" s="1816"/>
      <c r="G166" s="1816"/>
    </row>
    <row r="167" spans="1:14">
      <c r="A167" s="1816"/>
      <c r="B167" s="1816"/>
      <c r="C167" s="1816"/>
      <c r="D167" s="1816"/>
      <c r="E167" s="1816"/>
      <c r="F167" s="1816"/>
      <c r="G167" s="1816"/>
    </row>
    <row r="168" spans="1:14">
      <c r="A168" s="1816"/>
      <c r="B168" s="1816"/>
      <c r="C168" s="1816"/>
      <c r="D168" s="1816"/>
      <c r="E168" s="1816"/>
      <c r="F168" s="1816"/>
      <c r="G168" s="1816"/>
    </row>
    <row r="169" spans="1:14">
      <c r="A169" s="1816"/>
      <c r="B169" s="1816"/>
      <c r="C169" s="1816"/>
      <c r="D169" s="1816"/>
      <c r="E169" s="1816"/>
      <c r="F169" s="1816"/>
      <c r="G169" s="1816"/>
      <c r="J169" s="1816"/>
      <c r="K169" s="1816"/>
      <c r="L169" s="1816"/>
      <c r="M169" s="1816"/>
      <c r="N169" s="1816"/>
    </row>
    <row r="170" spans="1:14">
      <c r="A170" s="1816"/>
      <c r="B170" s="1816"/>
      <c r="C170" s="1816"/>
      <c r="D170" s="1816"/>
      <c r="E170" s="1816"/>
      <c r="F170" s="1816"/>
      <c r="G170" s="1816"/>
      <c r="J170" s="1816"/>
      <c r="K170" s="1816"/>
      <c r="L170" s="1816"/>
      <c r="M170" s="1816"/>
      <c r="N170" s="1816"/>
    </row>
    <row r="171" spans="1:14">
      <c r="A171" s="1816"/>
      <c r="B171" s="1816"/>
      <c r="C171" s="1816"/>
      <c r="D171" s="1816"/>
      <c r="E171" s="1816"/>
      <c r="F171" s="1816"/>
      <c r="G171" s="1816"/>
      <c r="I171" s="1816"/>
      <c r="J171" s="1816"/>
      <c r="K171" s="1816"/>
      <c r="L171" s="1816"/>
      <c r="M171" s="1816"/>
      <c r="N171" s="1816"/>
    </row>
    <row r="172" spans="1:14">
      <c r="A172" s="1816"/>
      <c r="I172" s="1816"/>
      <c r="J172" s="1816"/>
      <c r="K172" s="1816"/>
      <c r="L172" s="1816"/>
      <c r="M172" s="1816"/>
      <c r="N172" s="1816"/>
    </row>
    <row r="173" spans="1:14">
      <c r="A173" s="1816"/>
    </row>
    <row r="174" spans="1:14">
      <c r="A174" s="1816"/>
    </row>
    <row r="175" spans="1:14">
      <c r="B175" s="1816"/>
      <c r="C175" s="1816"/>
      <c r="D175" s="1816"/>
      <c r="E175" s="1816"/>
      <c r="F175" s="1816"/>
      <c r="G175" s="1816"/>
    </row>
    <row r="176" spans="1:14">
      <c r="B176" s="1816"/>
      <c r="C176" s="1816"/>
      <c r="D176" s="1816"/>
      <c r="E176" s="1816"/>
      <c r="F176" s="1816"/>
      <c r="G176" s="1816"/>
    </row>
    <row r="177" spans="1:7">
      <c r="B177" s="1816"/>
      <c r="C177" s="1816"/>
      <c r="D177" s="1816"/>
      <c r="E177" s="1816"/>
      <c r="F177" s="1816"/>
      <c r="G177" s="1816"/>
    </row>
    <row r="178" spans="1:7">
      <c r="A178" s="1816"/>
      <c r="B178" s="1816"/>
      <c r="C178" s="1816"/>
      <c r="D178" s="1816"/>
      <c r="E178" s="1816"/>
      <c r="F178" s="1816"/>
      <c r="G178" s="1816"/>
    </row>
    <row r="179" spans="1:7">
      <c r="A179" s="1816"/>
    </row>
    <row r="180" spans="1:7">
      <c r="A180" s="1816"/>
    </row>
    <row r="181" spans="1:7">
      <c r="A181" s="1816"/>
    </row>
  </sheetData>
  <mergeCells count="2">
    <mergeCell ref="D115:G115"/>
    <mergeCell ref="F116:G116"/>
  </mergeCells>
  <pageMargins left="0.6" right="0.25" top="0.6" bottom="0" header="0.5" footer="0.25"/>
  <pageSetup scale="68" orientation="landscape" r:id="rId1"/>
  <headerFooter scaleWithDoc="0" alignWithMargins="0">
    <oddFooter>&amp;C&amp;8 4</oddFooter>
  </headerFooter>
  <rowBreaks count="1" manualBreakCount="1">
    <brk id="62" max="17" man="1"/>
  </rowBreaks>
  <ignoredErrors>
    <ignoredError sqref="A6:A21 H24 H49" numberStoredAsText="1"/>
  </ignoredErrors>
</worksheet>
</file>

<file path=xl/worksheets/sheet40.xml><?xml version="1.0" encoding="utf-8"?>
<worksheet xmlns="http://schemas.openxmlformats.org/spreadsheetml/2006/main" xmlns:r="http://schemas.openxmlformats.org/officeDocument/2006/relationships">
  <sheetPr codeName="Sheet40">
    <pageSetUpPr fitToPage="1"/>
  </sheetPr>
  <dimension ref="A1:AC60"/>
  <sheetViews>
    <sheetView showGridLines="0" showOutlineSymbols="0" zoomScale="68" zoomScaleNormal="68" workbookViewId="0"/>
  </sheetViews>
  <sheetFormatPr defaultColWidth="8.88671875" defaultRowHeight="12.75"/>
  <cols>
    <col min="1" max="1" width="46.109375" style="1064" customWidth="1"/>
    <col min="2" max="2" width="1.6640625" style="1064" customWidth="1"/>
    <col min="3" max="3" width="10.88671875" style="1064" customWidth="1"/>
    <col min="4" max="4" width="1.6640625" style="1064" customWidth="1"/>
    <col min="5" max="5" width="10.88671875" style="1064" customWidth="1"/>
    <col min="6" max="6" width="1.6640625" style="1064" customWidth="1"/>
    <col min="7" max="7" width="10.88671875" style="1064" customWidth="1"/>
    <col min="8" max="8" width="1.6640625" style="1064" customWidth="1"/>
    <col min="9" max="9" width="10.88671875" style="1064" customWidth="1"/>
    <col min="10" max="10" width="1.6640625" style="1064" customWidth="1"/>
    <col min="11" max="11" width="10.88671875" style="1064" customWidth="1"/>
    <col min="12" max="12" width="1.6640625" style="1064" customWidth="1"/>
    <col min="13" max="13" width="14.88671875" style="1064" bestFit="1" customWidth="1"/>
    <col min="14" max="14" width="1.6640625" style="1064" customWidth="1"/>
    <col min="15" max="15" width="10.88671875" style="1064" customWidth="1"/>
    <col min="16" max="16" width="1.6640625" style="1064" customWidth="1"/>
    <col min="17" max="17" width="13.5546875" style="1064" bestFit="1" customWidth="1"/>
    <col min="18" max="18" width="1.6640625" style="1064" customWidth="1"/>
    <col min="19" max="19" width="13.5546875" style="1064" bestFit="1" customWidth="1"/>
    <col min="20" max="20" width="1.6640625" style="1064" customWidth="1"/>
    <col min="21" max="21" width="11" style="1064" customWidth="1"/>
    <col min="22" max="22" width="1.6640625" style="1064" customWidth="1"/>
    <col min="23" max="23" width="10.88671875" style="1064" customWidth="1"/>
    <col min="24" max="24" width="1.6640625" style="1064" customWidth="1"/>
    <col min="25" max="25" width="10.88671875" style="1064" customWidth="1"/>
    <col min="26" max="26" width="1.6640625" style="1064" customWidth="1"/>
    <col min="27" max="27" width="14.21875" style="1077" customWidth="1"/>
    <col min="28" max="28" width="3.6640625" style="1064" customWidth="1"/>
    <col min="29" max="29" width="5.6640625" style="1064" customWidth="1"/>
    <col min="30" max="30" width="10.33203125" style="1064" customWidth="1"/>
    <col min="31" max="31" width="2.6640625" style="1064" customWidth="1"/>
    <col min="32" max="16384" width="8.88671875" style="1064"/>
  </cols>
  <sheetData>
    <row r="1" spans="1:29" ht="15">
      <c r="A1" s="1720" t="s">
        <v>1805</v>
      </c>
    </row>
    <row r="2" spans="1:29" ht="20.25">
      <c r="A2" s="1059"/>
      <c r="B2" s="1060"/>
      <c r="C2" s="1060"/>
      <c r="D2" s="1060"/>
      <c r="E2" s="1060"/>
      <c r="F2" s="1060"/>
      <c r="G2" s="1060"/>
      <c r="H2" s="1060"/>
      <c r="I2" s="1060"/>
      <c r="J2" s="1060"/>
      <c r="K2" s="1060"/>
      <c r="L2" s="1061"/>
      <c r="M2" s="1061"/>
      <c r="N2" s="1060"/>
      <c r="O2" s="1060"/>
      <c r="P2" s="1060"/>
      <c r="Q2" s="1060"/>
      <c r="R2" s="1060"/>
      <c r="S2" s="1060"/>
      <c r="T2" s="1060"/>
      <c r="U2" s="1060"/>
      <c r="V2" s="1060"/>
      <c r="W2" s="1060"/>
      <c r="X2" s="1060"/>
      <c r="Y2" s="1060"/>
      <c r="Z2" s="1060"/>
      <c r="AA2" s="1062"/>
      <c r="AB2" s="1060"/>
      <c r="AC2" s="1063"/>
    </row>
    <row r="3" spans="1:29" ht="20.25">
      <c r="A3"/>
      <c r="B3" s="1734"/>
      <c r="C3" s="1734"/>
      <c r="D3" s="1734"/>
      <c r="E3" s="1734"/>
      <c r="F3" s="1734"/>
      <c r="G3" s="1734"/>
      <c r="H3" s="1734"/>
      <c r="I3" s="1734"/>
      <c r="J3" s="1734"/>
      <c r="K3" s="1734"/>
      <c r="L3"/>
      <c r="M3" s="1734"/>
      <c r="N3" s="1734"/>
      <c r="O3" s="1734"/>
      <c r="P3" s="1734"/>
      <c r="Q3" s="1734"/>
      <c r="R3" s="1734"/>
      <c r="S3" s="1734"/>
      <c r="T3" s="1734"/>
      <c r="U3" s="1734"/>
      <c r="V3" s="1734"/>
      <c r="W3" s="1734"/>
      <c r="X3" s="1734"/>
      <c r="Y3" s="1734"/>
      <c r="Z3" s="1734"/>
      <c r="AA3" s="1828" t="s">
        <v>905</v>
      </c>
      <c r="AB3" s="1060"/>
      <c r="AC3" s="1063"/>
    </row>
    <row r="4" spans="1:29" ht="20.25">
      <c r="A4" s="1750" t="s">
        <v>0</v>
      </c>
      <c r="B4" s="1734"/>
      <c r="C4" s="1734"/>
      <c r="D4" s="1734"/>
      <c r="E4" s="1734"/>
      <c r="F4" s="1734"/>
      <c r="G4" s="1734"/>
      <c r="H4" s="1734"/>
      <c r="I4" s="1734"/>
      <c r="J4" s="1734"/>
      <c r="K4" s="1734"/>
      <c r="L4"/>
      <c r="M4" s="1734"/>
      <c r="N4" s="1734"/>
      <c r="O4" s="1734"/>
      <c r="P4" s="1734"/>
      <c r="Q4" s="1734"/>
      <c r="R4" s="1734"/>
      <c r="S4" s="1734"/>
      <c r="T4" s="1734"/>
      <c r="U4" s="1734"/>
      <c r="V4" s="1734"/>
      <c r="W4" s="1734"/>
      <c r="X4" s="1734"/>
      <c r="Y4" s="1734"/>
      <c r="Z4" s="1734"/>
      <c r="AA4" s="1828"/>
      <c r="AB4" s="1060"/>
      <c r="AC4" s="1063"/>
    </row>
    <row r="5" spans="1:29" s="1063" customFormat="1" ht="18">
      <c r="A5" s="1750" t="s">
        <v>906</v>
      </c>
      <c r="B5" s="1735"/>
      <c r="C5" s="1735"/>
      <c r="D5" s="1735"/>
      <c r="E5" s="1735"/>
      <c r="F5" s="1735"/>
      <c r="G5" s="1735"/>
      <c r="H5" s="1735"/>
      <c r="I5" s="1735"/>
      <c r="J5" s="1734"/>
      <c r="K5" s="1734"/>
      <c r="L5" s="1734"/>
      <c r="M5" s="1734"/>
      <c r="N5" s="1734"/>
      <c r="O5" s="1734"/>
      <c r="P5" s="1734"/>
      <c r="Q5" s="1734"/>
      <c r="R5" s="1734"/>
      <c r="S5" s="1734"/>
      <c r="T5" s="1734"/>
      <c r="U5" s="1734"/>
      <c r="V5" s="1734"/>
      <c r="W5" s="1734"/>
      <c r="X5" s="1734"/>
      <c r="Y5" s="1734"/>
      <c r="Z5" s="1734"/>
      <c r="AA5" s="1734"/>
      <c r="AB5" s="1060"/>
    </row>
    <row r="6" spans="1:29" s="1063" customFormat="1" ht="18">
      <c r="A6" s="608" t="s">
        <v>151</v>
      </c>
      <c r="B6" s="1735"/>
      <c r="C6" s="1735"/>
      <c r="D6" s="1735"/>
      <c r="E6" s="1735"/>
      <c r="F6" s="1735"/>
      <c r="G6" s="1735"/>
      <c r="H6" s="1735"/>
      <c r="I6" s="1735"/>
      <c r="J6" s="1734"/>
      <c r="K6" s="1734"/>
      <c r="L6" s="1734"/>
      <c r="M6" s="1734"/>
      <c r="N6" s="1734"/>
      <c r="O6" s="1734"/>
      <c r="P6" s="1734"/>
      <c r="Q6" s="1734"/>
      <c r="R6" s="1734"/>
      <c r="S6" s="1734"/>
      <c r="T6" s="1734"/>
      <c r="U6" s="1734"/>
      <c r="V6" s="1734"/>
      <c r="W6" s="1734"/>
      <c r="X6" s="1734"/>
      <c r="Y6" s="1734"/>
      <c r="Z6" s="1734"/>
      <c r="AA6" s="1734"/>
      <c r="AB6" s="1060"/>
    </row>
    <row r="7" spans="1:29" s="1063" customFormat="1" ht="18">
      <c r="A7" s="1750" t="s">
        <v>1594</v>
      </c>
      <c r="B7" s="1736"/>
      <c r="C7" s="1736"/>
      <c r="D7" s="1736"/>
      <c r="E7" s="1736"/>
      <c r="F7" s="1736"/>
      <c r="G7" s="1736"/>
      <c r="H7" s="1736"/>
      <c r="I7" s="1736"/>
      <c r="J7"/>
      <c r="K7"/>
      <c r="L7"/>
      <c r="M7"/>
      <c r="N7"/>
      <c r="O7"/>
      <c r="P7"/>
      <c r="Q7"/>
      <c r="R7" s="1734"/>
      <c r="S7" s="1734"/>
      <c r="T7" s="1734"/>
      <c r="U7" s="1734"/>
      <c r="V7" s="1734"/>
      <c r="W7" s="1734"/>
      <c r="X7" s="1734"/>
      <c r="Y7" s="1734"/>
      <c r="Z7" s="1734"/>
      <c r="AA7"/>
      <c r="AB7" s="1060"/>
    </row>
    <row r="8" spans="1:29" s="1063" customFormat="1" ht="15.75">
      <c r="A8" s="1737"/>
      <c r="B8" s="1736"/>
      <c r="C8" s="2426"/>
      <c r="D8" s="2426"/>
      <c r="E8" s="2426"/>
      <c r="F8" s="2426"/>
      <c r="G8" s="2426"/>
      <c r="H8" s="2426"/>
      <c r="I8" s="2426"/>
      <c r="J8" s="2427"/>
      <c r="K8" s="2427"/>
      <c r="L8" s="2427"/>
      <c r="M8" s="2427"/>
      <c r="N8" s="2427"/>
      <c r="O8" s="2427"/>
      <c r="P8" s="2427"/>
      <c r="Q8" s="2427"/>
      <c r="R8" s="1829"/>
      <c r="S8" s="1829"/>
      <c r="T8" s="1829"/>
      <c r="U8" s="1829"/>
      <c r="V8" s="1829"/>
      <c r="W8" s="1829"/>
      <c r="X8" s="1829"/>
      <c r="Y8" s="1829"/>
      <c r="Z8" s="1829"/>
      <c r="AA8" s="2427"/>
      <c r="AB8" s="1060"/>
    </row>
    <row r="9" spans="1:29" s="1063" customFormat="1" ht="15.75">
      <c r="A9" s="1734"/>
      <c r="B9" s="1734"/>
      <c r="C9" s="1829"/>
      <c r="D9" s="1829"/>
      <c r="E9" s="1829"/>
      <c r="F9" s="1829"/>
      <c r="G9" s="1829"/>
      <c r="H9" s="1829"/>
      <c r="I9" s="2427"/>
      <c r="J9" s="1829"/>
      <c r="K9" s="1829"/>
      <c r="L9" s="1829"/>
      <c r="M9" s="1829"/>
      <c r="N9" s="1829"/>
      <c r="O9" s="1829"/>
      <c r="P9" s="1829"/>
      <c r="Q9" s="1829"/>
      <c r="R9" s="1829"/>
      <c r="S9" s="1829"/>
      <c r="T9" s="1829"/>
      <c r="U9" s="1829"/>
      <c r="V9" s="1829"/>
      <c r="W9" s="1829"/>
      <c r="X9" s="1829"/>
      <c r="Y9" s="1829"/>
      <c r="Z9" s="1829"/>
      <c r="AA9" s="2427"/>
      <c r="AB9" s="1060"/>
    </row>
    <row r="10" spans="1:29" s="1063" customFormat="1" ht="18">
      <c r="A10" s="1734"/>
      <c r="B10" s="1827"/>
      <c r="C10" s="2428">
        <v>2013</v>
      </c>
      <c r="D10" s="2428">
        <v>2014</v>
      </c>
      <c r="E10" s="2428">
        <v>2013</v>
      </c>
      <c r="F10" s="2428">
        <v>2014</v>
      </c>
      <c r="G10" s="2428">
        <v>2013</v>
      </c>
      <c r="H10" s="2428">
        <v>2014</v>
      </c>
      <c r="I10" s="2428">
        <v>2013</v>
      </c>
      <c r="J10" s="2428">
        <v>2014</v>
      </c>
      <c r="K10" s="2428">
        <v>2013</v>
      </c>
      <c r="L10" s="2428">
        <v>2014</v>
      </c>
      <c r="M10" s="2428">
        <v>2013</v>
      </c>
      <c r="N10" s="2428">
        <v>2014</v>
      </c>
      <c r="O10" s="2428">
        <v>2013</v>
      </c>
      <c r="P10" s="2428">
        <v>2014</v>
      </c>
      <c r="Q10" s="2428">
        <v>2013</v>
      </c>
      <c r="R10" s="2428">
        <v>2014</v>
      </c>
      <c r="S10" s="2428">
        <v>2013</v>
      </c>
      <c r="T10" s="2428"/>
      <c r="U10" s="2428">
        <v>2014</v>
      </c>
      <c r="V10" s="2428"/>
      <c r="W10" s="2428">
        <v>2014</v>
      </c>
      <c r="X10" s="2428"/>
      <c r="Y10" s="2428">
        <v>2014</v>
      </c>
      <c r="Z10" s="1750"/>
      <c r="AA10" s="2429" t="s">
        <v>868</v>
      </c>
      <c r="AB10" s="1065"/>
    </row>
    <row r="11" spans="1:29" s="1063" customFormat="1" ht="18">
      <c r="A11" s="1734"/>
      <c r="B11" s="1827"/>
      <c r="C11" s="2430" t="s">
        <v>154</v>
      </c>
      <c r="D11" s="2429"/>
      <c r="E11" s="2430" t="s">
        <v>155</v>
      </c>
      <c r="F11" s="2429"/>
      <c r="G11" s="2430" t="s">
        <v>156</v>
      </c>
      <c r="H11" s="2429"/>
      <c r="I11" s="2430" t="s">
        <v>157</v>
      </c>
      <c r="J11" s="2429"/>
      <c r="K11" s="2430" t="s">
        <v>158</v>
      </c>
      <c r="L11" s="2429"/>
      <c r="M11" s="2430" t="s">
        <v>173</v>
      </c>
      <c r="N11" s="2429"/>
      <c r="O11" s="2430" t="s">
        <v>174</v>
      </c>
      <c r="P11" s="2429"/>
      <c r="Q11" s="2430" t="s">
        <v>161</v>
      </c>
      <c r="R11" s="2429"/>
      <c r="S11" s="2430" t="s">
        <v>162</v>
      </c>
      <c r="T11" s="2429"/>
      <c r="U11" s="2430" t="s">
        <v>163</v>
      </c>
      <c r="V11" s="2429"/>
      <c r="W11" s="2430" t="s">
        <v>164</v>
      </c>
      <c r="X11" s="2429"/>
      <c r="Y11" s="2430" t="s">
        <v>235</v>
      </c>
      <c r="Z11" s="1750"/>
      <c r="AA11" s="2430" t="s">
        <v>907</v>
      </c>
      <c r="AB11" s="1060"/>
    </row>
    <row r="12" spans="1:29" s="1063" customFormat="1" ht="18">
      <c r="A12"/>
      <c r="B12" s="1827"/>
      <c r="C12" s="1827"/>
      <c r="D12" s="1827"/>
      <c r="E12" s="1827"/>
      <c r="F12" s="1827"/>
      <c r="G12" s="1827"/>
      <c r="H12" s="1827"/>
      <c r="I12" s="1827"/>
      <c r="J12" s="1827"/>
      <c r="K12" s="1827"/>
      <c r="L12" s="1827"/>
      <c r="M12" s="1827"/>
      <c r="N12" s="1827"/>
      <c r="O12" s="1827"/>
      <c r="P12" s="1827"/>
      <c r="Q12" s="1827"/>
      <c r="R12" s="1827"/>
      <c r="S12" s="1827"/>
      <c r="T12" s="1827"/>
      <c r="U12" s="1827"/>
      <c r="V12" s="1827"/>
      <c r="W12" s="1827"/>
      <c r="X12" s="1827"/>
      <c r="Y12" s="1827"/>
      <c r="Z12" s="1827"/>
      <c r="AA12" s="1827"/>
      <c r="AB12" s="1066"/>
      <c r="AC12" s="1067"/>
    </row>
    <row r="13" spans="1:29" s="1069" customFormat="1" ht="18">
      <c r="A13" s="1829" t="s">
        <v>908</v>
      </c>
      <c r="B13" s="1827"/>
      <c r="C13" s="1827"/>
      <c r="D13" s="1827"/>
      <c r="E13" s="1827"/>
      <c r="F13" s="1827"/>
      <c r="G13" s="1827"/>
      <c r="H13" s="1827"/>
      <c r="I13" s="1827"/>
      <c r="J13" s="1827"/>
      <c r="K13" s="1827"/>
      <c r="L13" s="1827"/>
      <c r="M13" s="1827"/>
      <c r="N13" s="1827"/>
      <c r="O13" s="1827"/>
      <c r="P13" s="1827"/>
      <c r="Q13" s="1827"/>
      <c r="R13" s="1827"/>
      <c r="S13" s="1827"/>
      <c r="T13" s="1827"/>
      <c r="U13" s="1827"/>
      <c r="V13" s="1827"/>
      <c r="W13" s="1827"/>
      <c r="X13" s="1827"/>
      <c r="Y13" s="1827"/>
      <c r="Z13" s="1827"/>
      <c r="AA13" s="1827"/>
      <c r="AB13" s="1066"/>
      <c r="AC13" s="1068"/>
    </row>
    <row r="14" spans="1:29" s="1069" customFormat="1" ht="18">
      <c r="A14" s="1734" t="s">
        <v>909</v>
      </c>
      <c r="B14" s="1827"/>
      <c r="C14" s="2578">
        <v>16</v>
      </c>
      <c r="D14" s="2578"/>
      <c r="E14" s="2578">
        <v>96</v>
      </c>
      <c r="F14" s="2578"/>
      <c r="G14" s="2579">
        <v>124</v>
      </c>
      <c r="H14" s="2578"/>
      <c r="I14" s="2579">
        <v>85</v>
      </c>
      <c r="J14" s="2580"/>
      <c r="K14" s="2579">
        <v>112</v>
      </c>
      <c r="L14" s="2578"/>
      <c r="M14" s="2579">
        <v>154</v>
      </c>
      <c r="N14" s="2580"/>
      <c r="O14" s="2579">
        <v>157</v>
      </c>
      <c r="P14" s="2580"/>
      <c r="Q14" s="2579">
        <v>30</v>
      </c>
      <c r="R14" s="2580"/>
      <c r="S14" s="2579">
        <v>46</v>
      </c>
      <c r="T14" s="2580"/>
      <c r="U14" s="2579">
        <v>0</v>
      </c>
      <c r="V14" s="2580"/>
      <c r="W14" s="2579">
        <v>15</v>
      </c>
      <c r="X14" s="2580"/>
      <c r="Y14" s="2579">
        <v>35</v>
      </c>
      <c r="Z14" s="1827"/>
      <c r="AA14" s="2592">
        <f>ROUND(SUM(C14:Z14),0)</f>
        <v>870</v>
      </c>
      <c r="AB14" s="1066"/>
      <c r="AC14" s="1068"/>
    </row>
    <row r="15" spans="1:29" s="1069" customFormat="1" ht="18">
      <c r="A15" s="1734" t="s">
        <v>910</v>
      </c>
      <c r="B15" s="1827"/>
      <c r="C15" s="2581">
        <v>2880</v>
      </c>
      <c r="D15" s="2582"/>
      <c r="E15" s="2582">
        <v>4330</v>
      </c>
      <c r="F15" s="2582"/>
      <c r="G15" s="2581">
        <v>7516</v>
      </c>
      <c r="H15" s="2582"/>
      <c r="I15" s="2581">
        <v>3206</v>
      </c>
      <c r="J15" s="2583"/>
      <c r="K15" s="2581">
        <v>1374</v>
      </c>
      <c r="L15" s="2582"/>
      <c r="M15" s="2581">
        <v>20040</v>
      </c>
      <c r="N15" s="2583"/>
      <c r="O15" s="2581">
        <v>7022</v>
      </c>
      <c r="P15" s="2583"/>
      <c r="Q15" s="2584">
        <v>2260</v>
      </c>
      <c r="R15" s="2583"/>
      <c r="S15" s="2584">
        <v>3389</v>
      </c>
      <c r="T15" s="2583"/>
      <c r="U15" s="2584">
        <v>5452</v>
      </c>
      <c r="V15" s="2583"/>
      <c r="W15" s="2584">
        <v>319</v>
      </c>
      <c r="X15" s="2583"/>
      <c r="Y15" s="2584">
        <v>287</v>
      </c>
      <c r="Z15" s="1827"/>
      <c r="AA15" s="2591">
        <f t="shared" ref="AA15:AA29" si="0">ROUND(SUM(C15:Z15),0)</f>
        <v>58075</v>
      </c>
      <c r="AB15" s="1066"/>
      <c r="AC15" s="1068"/>
    </row>
    <row r="16" spans="1:29" s="1069" customFormat="1" ht="18">
      <c r="A16" s="1734" t="s">
        <v>911</v>
      </c>
      <c r="B16" s="1827"/>
      <c r="C16" s="2581">
        <v>6</v>
      </c>
      <c r="D16" s="2582"/>
      <c r="E16" s="2582">
        <v>22</v>
      </c>
      <c r="F16" s="2582"/>
      <c r="G16" s="2581">
        <v>27</v>
      </c>
      <c r="H16" s="2582"/>
      <c r="I16" s="2581">
        <v>26</v>
      </c>
      <c r="J16" s="2583"/>
      <c r="K16" s="2581">
        <v>43</v>
      </c>
      <c r="L16" s="2582"/>
      <c r="M16" s="2581">
        <v>248</v>
      </c>
      <c r="N16" s="2583"/>
      <c r="O16" s="2581">
        <v>189</v>
      </c>
      <c r="P16" s="2583"/>
      <c r="Q16" s="2584">
        <v>4</v>
      </c>
      <c r="R16" s="2583"/>
      <c r="S16" s="2584">
        <v>79</v>
      </c>
      <c r="T16" s="2583"/>
      <c r="U16" s="2584">
        <v>2</v>
      </c>
      <c r="V16" s="2583"/>
      <c r="W16" s="2584">
        <v>6</v>
      </c>
      <c r="X16" s="2583"/>
      <c r="Y16" s="2584">
        <v>125</v>
      </c>
      <c r="Z16" s="1827"/>
      <c r="AA16" s="2591">
        <f t="shared" si="0"/>
        <v>777</v>
      </c>
      <c r="AB16" s="1071"/>
      <c r="AC16" s="1068"/>
    </row>
    <row r="17" spans="1:29" s="1069" customFormat="1" ht="18">
      <c r="A17" s="1734" t="s">
        <v>912</v>
      </c>
      <c r="B17" s="1827"/>
      <c r="C17" s="2585">
        <v>90</v>
      </c>
      <c r="D17" s="2582"/>
      <c r="E17" s="2584">
        <v>0</v>
      </c>
      <c r="F17" s="2582"/>
      <c r="G17" s="2581">
        <v>90</v>
      </c>
      <c r="H17" s="2582"/>
      <c r="I17" s="2581">
        <v>36</v>
      </c>
      <c r="J17" s="2583"/>
      <c r="K17" s="2581">
        <v>156</v>
      </c>
      <c r="L17" s="2582"/>
      <c r="M17" s="2581">
        <v>104</v>
      </c>
      <c r="N17" s="2583"/>
      <c r="O17" s="2584">
        <v>0</v>
      </c>
      <c r="P17" s="2583"/>
      <c r="Q17" s="2584">
        <v>198</v>
      </c>
      <c r="R17" s="2583"/>
      <c r="S17" s="2584">
        <v>0</v>
      </c>
      <c r="T17" s="2583"/>
      <c r="U17" s="2584">
        <v>89</v>
      </c>
      <c r="V17" s="2583"/>
      <c r="W17" s="2584">
        <v>100</v>
      </c>
      <c r="X17" s="2583"/>
      <c r="Y17" s="2584">
        <v>90</v>
      </c>
      <c r="Z17" s="1827"/>
      <c r="AA17" s="2591">
        <f t="shared" si="0"/>
        <v>953</v>
      </c>
      <c r="AB17" s="1071"/>
      <c r="AC17" s="1068"/>
    </row>
    <row r="18" spans="1:29" s="1069" customFormat="1" ht="18">
      <c r="A18" s="1734" t="s">
        <v>913</v>
      </c>
      <c r="B18" s="1827"/>
      <c r="C18" s="2582"/>
      <c r="D18" s="2582"/>
      <c r="E18" s="2586"/>
      <c r="F18" s="2582"/>
      <c r="G18" s="2587"/>
      <c r="H18" s="2582"/>
      <c r="I18" s="2587"/>
      <c r="J18" s="2583"/>
      <c r="K18" s="2587"/>
      <c r="L18" s="2582"/>
      <c r="M18" s="2587"/>
      <c r="N18" s="2583"/>
      <c r="O18" s="2587"/>
      <c r="P18" s="2583"/>
      <c r="Q18" s="2586"/>
      <c r="R18" s="2583"/>
      <c r="S18" s="2586"/>
      <c r="T18" s="2583"/>
      <c r="U18" s="2586"/>
      <c r="V18" s="2583"/>
      <c r="W18" s="2586"/>
      <c r="X18" s="2583"/>
      <c r="Y18" s="2586"/>
      <c r="Z18" s="1827"/>
      <c r="AA18" s="2591"/>
      <c r="AB18" s="1071"/>
      <c r="AC18" s="1068"/>
    </row>
    <row r="19" spans="1:29" s="1069" customFormat="1" ht="18">
      <c r="A19" s="1734" t="s">
        <v>914</v>
      </c>
      <c r="B19" s="1827"/>
      <c r="C19" s="2581">
        <v>726</v>
      </c>
      <c r="D19" s="2582"/>
      <c r="E19" s="2582">
        <v>546</v>
      </c>
      <c r="F19" s="2582"/>
      <c r="G19" s="2581">
        <v>730</v>
      </c>
      <c r="H19" s="2582"/>
      <c r="I19" s="2581">
        <v>587</v>
      </c>
      <c r="J19" s="2583"/>
      <c r="K19" s="2581">
        <v>218</v>
      </c>
      <c r="L19" s="2582"/>
      <c r="M19" s="2581">
        <v>644</v>
      </c>
      <c r="N19" s="2583"/>
      <c r="O19" s="2581">
        <v>483</v>
      </c>
      <c r="P19" s="2583"/>
      <c r="Q19" s="2584">
        <v>752</v>
      </c>
      <c r="R19" s="2583"/>
      <c r="S19" s="2584">
        <v>224</v>
      </c>
      <c r="T19" s="2583"/>
      <c r="U19" s="2584">
        <v>341</v>
      </c>
      <c r="V19" s="2583"/>
      <c r="W19" s="2584">
        <v>217</v>
      </c>
      <c r="X19" s="2583"/>
      <c r="Y19" s="2584">
        <v>439</v>
      </c>
      <c r="Z19" s="1827"/>
      <c r="AA19" s="2591">
        <f t="shared" si="0"/>
        <v>5907</v>
      </c>
      <c r="AB19" s="1071"/>
      <c r="AC19" s="1068"/>
    </row>
    <row r="20" spans="1:29" s="1069" customFormat="1" ht="18">
      <c r="A20" s="1734" t="s">
        <v>915</v>
      </c>
      <c r="B20" s="1827"/>
      <c r="C20" s="2581">
        <v>36</v>
      </c>
      <c r="D20" s="2582"/>
      <c r="E20" s="2582">
        <v>225</v>
      </c>
      <c r="F20" s="2582"/>
      <c r="G20" s="2584">
        <v>0</v>
      </c>
      <c r="H20" s="2582"/>
      <c r="I20" s="2584">
        <v>0</v>
      </c>
      <c r="J20" s="2583"/>
      <c r="K20" s="2584">
        <v>0</v>
      </c>
      <c r="L20" s="2582"/>
      <c r="M20" s="2584">
        <v>0</v>
      </c>
      <c r="N20" s="2583"/>
      <c r="O20" s="2584">
        <v>0</v>
      </c>
      <c r="P20" s="2583"/>
      <c r="Q20" s="2584">
        <v>0</v>
      </c>
      <c r="R20" s="2583"/>
      <c r="S20" s="2584">
        <v>0</v>
      </c>
      <c r="T20" s="2583"/>
      <c r="U20" s="2584">
        <v>0</v>
      </c>
      <c r="V20" s="2583"/>
      <c r="W20" s="2584">
        <v>150</v>
      </c>
      <c r="X20" s="2583"/>
      <c r="Y20" s="2584">
        <v>0</v>
      </c>
      <c r="Z20" s="1827"/>
      <c r="AA20" s="2591">
        <f t="shared" si="0"/>
        <v>411</v>
      </c>
      <c r="AB20" s="1071"/>
      <c r="AC20" s="1068"/>
    </row>
    <row r="21" spans="1:29" s="1069" customFormat="1" ht="18">
      <c r="A21" s="1734" t="s">
        <v>916</v>
      </c>
      <c r="B21" s="1827"/>
      <c r="C21" s="2581">
        <v>1009</v>
      </c>
      <c r="D21" s="2582"/>
      <c r="E21" s="2582">
        <v>883</v>
      </c>
      <c r="F21" s="2582"/>
      <c r="G21" s="2584">
        <v>0</v>
      </c>
      <c r="H21" s="2582"/>
      <c r="I21" s="2581">
        <v>398</v>
      </c>
      <c r="J21" s="2583"/>
      <c r="K21" s="2584">
        <v>0</v>
      </c>
      <c r="L21" s="2582"/>
      <c r="M21" s="2584">
        <v>0</v>
      </c>
      <c r="N21" s="2583"/>
      <c r="O21" s="2584">
        <v>0</v>
      </c>
      <c r="P21" s="2583"/>
      <c r="Q21" s="2584">
        <v>0</v>
      </c>
      <c r="R21" s="2583"/>
      <c r="S21" s="2584">
        <v>0</v>
      </c>
      <c r="T21" s="2583"/>
      <c r="U21" s="2584">
        <v>0</v>
      </c>
      <c r="V21" s="2583"/>
      <c r="W21" s="2584">
        <v>0</v>
      </c>
      <c r="X21" s="2583"/>
      <c r="Y21" s="2584">
        <v>0</v>
      </c>
      <c r="Z21" s="1827"/>
      <c r="AA21" s="2591">
        <f t="shared" si="0"/>
        <v>2290</v>
      </c>
      <c r="AB21" s="1071"/>
      <c r="AC21" s="1068"/>
    </row>
    <row r="22" spans="1:29" s="1069" customFormat="1" ht="18">
      <c r="A22" s="1734" t="s">
        <v>917</v>
      </c>
      <c r="B22" s="1827"/>
      <c r="C22" s="2581">
        <v>25183</v>
      </c>
      <c r="D22" s="2582"/>
      <c r="E22" s="2582">
        <v>23511</v>
      </c>
      <c r="F22" s="2582"/>
      <c r="G22" s="2581">
        <v>27098</v>
      </c>
      <c r="H22" s="2582"/>
      <c r="I22" s="2581">
        <v>30640</v>
      </c>
      <c r="J22" s="2583"/>
      <c r="K22" s="2581">
        <v>36558</v>
      </c>
      <c r="L22" s="2582"/>
      <c r="M22" s="2581">
        <v>38525</v>
      </c>
      <c r="N22" s="2583"/>
      <c r="O22" s="2581">
        <v>25583</v>
      </c>
      <c r="P22" s="2583"/>
      <c r="Q22" s="2584">
        <v>52053</v>
      </c>
      <c r="R22" s="2583"/>
      <c r="S22" s="2584">
        <v>35538</v>
      </c>
      <c r="T22" s="2583"/>
      <c r="U22" s="2584">
        <v>24172</v>
      </c>
      <c r="V22" s="2583"/>
      <c r="W22" s="2584">
        <v>44654</v>
      </c>
      <c r="X22" s="2583"/>
      <c r="Y22" s="2584">
        <v>30075</v>
      </c>
      <c r="Z22" s="1827"/>
      <c r="AA22" s="2591">
        <f t="shared" si="0"/>
        <v>393590</v>
      </c>
      <c r="AB22" s="1071"/>
      <c r="AC22" s="1068"/>
    </row>
    <row r="23" spans="1:29" s="1069" customFormat="1" ht="18">
      <c r="A23" s="1734" t="s">
        <v>918</v>
      </c>
      <c r="B23" s="1827"/>
      <c r="C23" s="2581">
        <v>1301</v>
      </c>
      <c r="D23" s="2582"/>
      <c r="E23" s="2582">
        <v>1782</v>
      </c>
      <c r="F23" s="2582"/>
      <c r="G23" s="2581">
        <v>1644</v>
      </c>
      <c r="H23" s="2582"/>
      <c r="I23" s="2581">
        <v>2757</v>
      </c>
      <c r="J23" s="2583"/>
      <c r="K23" s="2581">
        <v>353</v>
      </c>
      <c r="L23" s="2582"/>
      <c r="M23" s="2581">
        <v>3068</v>
      </c>
      <c r="N23" s="2583"/>
      <c r="O23" s="2581">
        <v>2165</v>
      </c>
      <c r="P23" s="2583"/>
      <c r="Q23" s="2584">
        <v>4080</v>
      </c>
      <c r="R23" s="2583"/>
      <c r="S23" s="2584">
        <v>1989</v>
      </c>
      <c r="T23" s="2583"/>
      <c r="U23" s="2584">
        <v>4068</v>
      </c>
      <c r="V23" s="2583"/>
      <c r="W23" s="2584">
        <v>2189</v>
      </c>
      <c r="X23" s="2583"/>
      <c r="Y23" s="2584">
        <v>2176</v>
      </c>
      <c r="Z23" s="1827"/>
      <c r="AA23" s="2591">
        <f t="shared" si="0"/>
        <v>27572</v>
      </c>
      <c r="AB23" s="1071"/>
      <c r="AC23" s="1068"/>
    </row>
    <row r="24" spans="1:29" s="1069" customFormat="1" ht="18">
      <c r="A24" s="1734" t="s">
        <v>919</v>
      </c>
      <c r="B24" s="1827"/>
      <c r="C24" s="2587">
        <v>12130</v>
      </c>
      <c r="D24" s="2582"/>
      <c r="E24" s="2582">
        <v>9751</v>
      </c>
      <c r="F24" s="2582"/>
      <c r="G24" s="2581">
        <v>12705</v>
      </c>
      <c r="H24" s="2582"/>
      <c r="I24" s="2581">
        <v>12465</v>
      </c>
      <c r="J24" s="2583"/>
      <c r="K24" s="2581">
        <v>10758</v>
      </c>
      <c r="L24" s="2582"/>
      <c r="M24" s="2581">
        <v>16343</v>
      </c>
      <c r="N24" s="2583"/>
      <c r="O24" s="2581">
        <v>10758</v>
      </c>
      <c r="P24" s="2583"/>
      <c r="Q24" s="2584">
        <v>6606</v>
      </c>
      <c r="R24" s="2583"/>
      <c r="S24" s="2584">
        <v>7241</v>
      </c>
      <c r="T24" s="2583"/>
      <c r="U24" s="2584">
        <v>9799</v>
      </c>
      <c r="V24" s="2583"/>
      <c r="W24" s="2584">
        <v>8443</v>
      </c>
      <c r="X24" s="2583"/>
      <c r="Y24" s="2584">
        <v>3539</v>
      </c>
      <c r="Z24" s="1827"/>
      <c r="AA24" s="2591">
        <f t="shared" si="0"/>
        <v>120538</v>
      </c>
      <c r="AB24" s="1071"/>
      <c r="AC24" s="1068"/>
    </row>
    <row r="25" spans="1:29" s="1069" customFormat="1" ht="18">
      <c r="A25" s="1734" t="s">
        <v>920</v>
      </c>
      <c r="B25" s="1827"/>
      <c r="C25" s="2582">
        <v>5197</v>
      </c>
      <c r="D25" s="2582"/>
      <c r="E25" s="2582">
        <v>8131</v>
      </c>
      <c r="F25" s="2582"/>
      <c r="G25" s="2581">
        <v>5351</v>
      </c>
      <c r="H25" s="2582"/>
      <c r="I25" s="2581">
        <v>2977</v>
      </c>
      <c r="J25" s="2583"/>
      <c r="K25" s="2581">
        <v>3045</v>
      </c>
      <c r="L25" s="2582"/>
      <c r="M25" s="2581">
        <v>6513</v>
      </c>
      <c r="N25" s="2583"/>
      <c r="O25" s="2581">
        <v>10931</v>
      </c>
      <c r="P25" s="2583"/>
      <c r="Q25" s="2584">
        <v>5899</v>
      </c>
      <c r="R25" s="2583"/>
      <c r="S25" s="2584">
        <v>5869</v>
      </c>
      <c r="T25" s="2583"/>
      <c r="U25" s="2584">
        <v>2362</v>
      </c>
      <c r="V25" s="2583"/>
      <c r="W25" s="2584">
        <v>2339</v>
      </c>
      <c r="X25" s="2583"/>
      <c r="Y25" s="2584">
        <v>6984</v>
      </c>
      <c r="Z25" s="1827"/>
      <c r="AA25" s="2591">
        <f t="shared" si="0"/>
        <v>65598</v>
      </c>
      <c r="AB25" s="1071"/>
      <c r="AC25" s="1068"/>
    </row>
    <row r="26" spans="1:29" s="1069" customFormat="1" ht="18">
      <c r="A26" s="1734" t="s">
        <v>921</v>
      </c>
      <c r="B26" s="1827"/>
      <c r="C26" s="2581">
        <v>8540</v>
      </c>
      <c r="D26" s="2582"/>
      <c r="E26" s="2582">
        <v>22709</v>
      </c>
      <c r="F26" s="2582"/>
      <c r="G26" s="2581">
        <v>4959</v>
      </c>
      <c r="H26" s="2582"/>
      <c r="I26" s="2581">
        <v>21679</v>
      </c>
      <c r="J26" s="2583"/>
      <c r="K26" s="2581">
        <v>9343</v>
      </c>
      <c r="L26" s="2582"/>
      <c r="M26" s="2581">
        <v>19917</v>
      </c>
      <c r="N26" s="2583"/>
      <c r="O26" s="2581">
        <v>14753</v>
      </c>
      <c r="P26" s="2583"/>
      <c r="Q26" s="2584">
        <v>13880</v>
      </c>
      <c r="R26" s="2583"/>
      <c r="S26" s="2584">
        <v>13237</v>
      </c>
      <c r="T26" s="2583"/>
      <c r="U26" s="2584">
        <v>10797</v>
      </c>
      <c r="V26" s="2583"/>
      <c r="W26" s="2584">
        <v>7971</v>
      </c>
      <c r="X26" s="2583"/>
      <c r="Y26" s="2584">
        <v>9053</v>
      </c>
      <c r="Z26" s="1827"/>
      <c r="AA26" s="2591">
        <f t="shared" si="0"/>
        <v>156838</v>
      </c>
      <c r="AB26" s="1071"/>
      <c r="AC26" s="1068"/>
    </row>
    <row r="27" spans="1:29" s="1069" customFormat="1" ht="18">
      <c r="A27" s="1734" t="s">
        <v>922</v>
      </c>
      <c r="B27" s="1827"/>
      <c r="C27" s="2587">
        <v>2207</v>
      </c>
      <c r="D27" s="2582"/>
      <c r="E27" s="2582">
        <v>1296</v>
      </c>
      <c r="F27" s="2582"/>
      <c r="G27" s="2581">
        <v>4497</v>
      </c>
      <c r="H27" s="2582"/>
      <c r="I27" s="2581">
        <v>1672</v>
      </c>
      <c r="J27" s="2583"/>
      <c r="K27" s="2581">
        <v>1351</v>
      </c>
      <c r="L27" s="2582"/>
      <c r="M27" s="2581">
        <v>3210</v>
      </c>
      <c r="N27" s="2583"/>
      <c r="O27" s="2581">
        <v>2160</v>
      </c>
      <c r="P27" s="2583"/>
      <c r="Q27" s="2584">
        <v>2297</v>
      </c>
      <c r="R27" s="2583"/>
      <c r="S27" s="2584">
        <v>2818</v>
      </c>
      <c r="T27" s="2583"/>
      <c r="U27" s="2584">
        <v>1409</v>
      </c>
      <c r="V27" s="2583"/>
      <c r="W27" s="2584">
        <v>1824</v>
      </c>
      <c r="X27" s="2583"/>
      <c r="Y27" s="2584">
        <v>876</v>
      </c>
      <c r="Z27" s="1827"/>
      <c r="AA27" s="2591">
        <f t="shared" si="0"/>
        <v>25617</v>
      </c>
      <c r="AB27" s="1071"/>
      <c r="AC27" s="1068"/>
    </row>
    <row r="28" spans="1:29" s="1069" customFormat="1" ht="18">
      <c r="A28" s="1734" t="s">
        <v>1612</v>
      </c>
      <c r="B28" s="1827"/>
      <c r="C28" s="2585">
        <v>50</v>
      </c>
      <c r="D28" s="2582"/>
      <c r="E28" s="2585">
        <v>103</v>
      </c>
      <c r="F28" s="2582"/>
      <c r="G28" s="2581">
        <v>117</v>
      </c>
      <c r="H28" s="2582"/>
      <c r="I28" s="2581">
        <v>134</v>
      </c>
      <c r="J28" s="2583"/>
      <c r="K28" s="2581">
        <v>183</v>
      </c>
      <c r="L28" s="2582"/>
      <c r="M28" s="2581">
        <v>576</v>
      </c>
      <c r="N28" s="2583"/>
      <c r="O28" s="2581">
        <v>364</v>
      </c>
      <c r="P28" s="2583"/>
      <c r="Q28" s="2584">
        <v>227</v>
      </c>
      <c r="R28" s="2583"/>
      <c r="S28" s="2584">
        <v>5133</v>
      </c>
      <c r="T28" s="2583"/>
      <c r="U28" s="2584">
        <v>2125</v>
      </c>
      <c r="V28" s="2583"/>
      <c r="W28" s="2584">
        <v>57</v>
      </c>
      <c r="X28" s="2583"/>
      <c r="Y28" s="2584">
        <v>71</v>
      </c>
      <c r="Z28" s="1827"/>
      <c r="AA28" s="2591">
        <f t="shared" si="0"/>
        <v>9140</v>
      </c>
      <c r="AB28" s="1071"/>
      <c r="AC28" s="1068"/>
    </row>
    <row r="29" spans="1:29" s="1069" customFormat="1" ht="18">
      <c r="A29" s="1734" t="s">
        <v>923</v>
      </c>
      <c r="B29" s="1827"/>
      <c r="C29" s="2582">
        <v>375</v>
      </c>
      <c r="D29" s="2582"/>
      <c r="E29" s="2582">
        <v>319</v>
      </c>
      <c r="F29" s="2582"/>
      <c r="G29" s="2588">
        <v>561</v>
      </c>
      <c r="H29" s="2582"/>
      <c r="I29" s="2588">
        <v>492</v>
      </c>
      <c r="J29" s="2583"/>
      <c r="K29" s="2588">
        <v>7</v>
      </c>
      <c r="L29" s="2582"/>
      <c r="M29" s="2588">
        <v>794</v>
      </c>
      <c r="N29" s="2583"/>
      <c r="O29" s="2588">
        <v>1212</v>
      </c>
      <c r="P29" s="2583"/>
      <c r="Q29" s="2589">
        <v>26</v>
      </c>
      <c r="R29" s="2583"/>
      <c r="S29" s="2589">
        <v>15</v>
      </c>
      <c r="T29" s="2583"/>
      <c r="U29" s="2589">
        <v>12</v>
      </c>
      <c r="V29" s="2583"/>
      <c r="W29" s="2589">
        <v>84</v>
      </c>
      <c r="X29" s="2583"/>
      <c r="Y29" s="2589">
        <v>19</v>
      </c>
      <c r="Z29" s="1827"/>
      <c r="AA29" s="2591">
        <f t="shared" si="0"/>
        <v>3916</v>
      </c>
      <c r="AB29" s="1071"/>
      <c r="AC29" s="1068"/>
    </row>
    <row r="30" spans="1:29" s="1069" customFormat="1" ht="18">
      <c r="A30" s="1829" t="s">
        <v>1611</v>
      </c>
      <c r="B30" s="1827"/>
      <c r="C30" s="2593">
        <f>ROUND(SUM(C14:C29),0)</f>
        <v>59746</v>
      </c>
      <c r="D30" s="1734"/>
      <c r="E30" s="2593">
        <f>ROUND(SUM(E14:E29),0)</f>
        <v>73704</v>
      </c>
      <c r="F30" s="1734"/>
      <c r="G30" s="2593">
        <f>ROUND(SUM(G14:G29),0)</f>
        <v>65419</v>
      </c>
      <c r="H30" s="1734"/>
      <c r="I30" s="2593">
        <f>ROUND(SUM(I14:I29),0)</f>
        <v>77154</v>
      </c>
      <c r="J30" s="1734"/>
      <c r="K30" s="2593">
        <f>ROUND(SUM(K14:K29),0)</f>
        <v>63501</v>
      </c>
      <c r="L30" s="1734"/>
      <c r="M30" s="2593">
        <f>ROUND(SUM(M14:M29),0)</f>
        <v>110136</v>
      </c>
      <c r="N30" s="1734"/>
      <c r="O30" s="2593">
        <f>ROUND(SUM(O14:O29),0)</f>
        <v>75777</v>
      </c>
      <c r="P30" s="1734"/>
      <c r="Q30" s="2593">
        <f>ROUND(SUM(Q14:Q29),0)</f>
        <v>88312</v>
      </c>
      <c r="R30" s="1734"/>
      <c r="S30" s="2593">
        <f>ROUND(SUM(S14:S29),0)</f>
        <v>75578</v>
      </c>
      <c r="T30" s="1734"/>
      <c r="U30" s="2593">
        <f>ROUND(SUM(U14:U29),0)</f>
        <v>60628</v>
      </c>
      <c r="V30" s="1734"/>
      <c r="W30" s="2593">
        <f>ROUND(SUM(W14:W29),0)</f>
        <v>68368</v>
      </c>
      <c r="X30" s="1734"/>
      <c r="Y30" s="2593">
        <f>ROUND(SUM(Y14:Y29),0)</f>
        <v>53769</v>
      </c>
      <c r="Z30" s="1734"/>
      <c r="AA30" s="2593">
        <f>ROUND(SUM(AA14:AA29),0)</f>
        <v>872092</v>
      </c>
      <c r="AB30" s="1071"/>
      <c r="AC30" s="1068"/>
    </row>
    <row r="31" spans="1:29" s="1069" customFormat="1" ht="18">
      <c r="A31"/>
      <c r="B31" s="1827"/>
      <c r="C31" s="1827"/>
      <c r="D31" s="1827"/>
      <c r="E31" s="1827"/>
      <c r="F31" s="1827"/>
      <c r="G31" s="1827"/>
      <c r="H31" s="1827"/>
      <c r="I31" s="1827"/>
      <c r="J31" s="1827"/>
      <c r="K31" s="1827"/>
      <c r="L31" s="1827"/>
      <c r="M31" s="1827"/>
      <c r="N31" s="1827"/>
      <c r="O31" s="1827"/>
      <c r="P31" s="1827"/>
      <c r="Q31" s="1827"/>
      <c r="R31" s="1827"/>
      <c r="S31" s="1827"/>
      <c r="T31" s="1827"/>
      <c r="U31" s="1827"/>
      <c r="V31" s="1827"/>
      <c r="W31" s="1827"/>
      <c r="X31" s="1827"/>
      <c r="Y31" s="1827"/>
      <c r="Z31" s="1827"/>
      <c r="AA31" s="1734"/>
      <c r="AB31" s="1071"/>
      <c r="AC31" s="1068"/>
    </row>
    <row r="32" spans="1:29" s="1069" customFormat="1" ht="18">
      <c r="A32" s="1734"/>
      <c r="B32" s="1827"/>
      <c r="C32" s="1827"/>
      <c r="D32" s="1827"/>
      <c r="E32" s="1827"/>
      <c r="F32" s="1827"/>
      <c r="G32" s="1827"/>
      <c r="H32" s="1827"/>
      <c r="I32" s="1827"/>
      <c r="J32" s="1827"/>
      <c r="K32" s="1827"/>
      <c r="L32" s="1827"/>
      <c r="M32" s="1827"/>
      <c r="N32" s="1827"/>
      <c r="O32" s="1827"/>
      <c r="P32" s="1827"/>
      <c r="Q32" s="1827"/>
      <c r="R32" s="1827"/>
      <c r="S32" s="1827"/>
      <c r="T32" s="1827"/>
      <c r="U32" s="1827"/>
      <c r="V32" s="1827"/>
      <c r="W32" s="1827"/>
      <c r="X32" s="1827"/>
      <c r="Y32" s="1827"/>
      <c r="Z32" s="1827"/>
      <c r="AA32" s="1734"/>
      <c r="AB32" s="1071"/>
      <c r="AC32" s="1068"/>
    </row>
    <row r="33" spans="1:29" s="1069" customFormat="1" ht="18">
      <c r="A33" s="1829" t="s">
        <v>924</v>
      </c>
      <c r="B33" s="1827"/>
      <c r="C33" s="1827"/>
      <c r="D33" s="1827"/>
      <c r="E33" s="1827"/>
      <c r="F33" s="1827"/>
      <c r="G33" s="1827"/>
      <c r="H33" s="1827"/>
      <c r="I33" s="1827"/>
      <c r="J33" s="1827"/>
      <c r="K33" s="1827"/>
      <c r="L33" s="1827"/>
      <c r="M33" s="1827"/>
      <c r="N33" s="1827"/>
      <c r="O33" s="1827"/>
      <c r="P33" s="1827"/>
      <c r="Q33" s="1827"/>
      <c r="R33" s="1827"/>
      <c r="S33" s="1827"/>
      <c r="T33" s="1827"/>
      <c r="U33" s="1827"/>
      <c r="V33" s="1827"/>
      <c r="W33" s="1827"/>
      <c r="X33" s="1827"/>
      <c r="Y33" s="1827"/>
      <c r="Z33" s="1827"/>
      <c r="AA33" s="1734"/>
      <c r="AB33" s="1071"/>
      <c r="AC33" s="1068"/>
    </row>
    <row r="34" spans="1:29" s="1069" customFormat="1" ht="18">
      <c r="A34" s="1734" t="s">
        <v>913</v>
      </c>
      <c r="B34" s="1827"/>
      <c r="C34" s="1827"/>
      <c r="D34" s="1827"/>
      <c r="E34" s="1827"/>
      <c r="F34" s="1827"/>
      <c r="G34" s="1827"/>
      <c r="H34" s="1827"/>
      <c r="I34" s="1827"/>
      <c r="J34" s="1827"/>
      <c r="K34" s="1827"/>
      <c r="L34" s="1827"/>
      <c r="M34" s="1827"/>
      <c r="N34" s="1827"/>
      <c r="O34" s="1827"/>
      <c r="P34" s="1827"/>
      <c r="Q34" s="1827"/>
      <c r="R34" s="1827"/>
      <c r="S34" s="1827"/>
      <c r="T34" s="1827"/>
      <c r="U34" s="1827"/>
      <c r="V34" s="1827"/>
      <c r="W34" s="1827"/>
      <c r="X34" s="1827"/>
      <c r="Y34" s="1827"/>
      <c r="Z34" s="1827"/>
      <c r="AA34" s="1734"/>
      <c r="AB34" s="1071"/>
      <c r="AC34" s="1068"/>
    </row>
    <row r="35" spans="1:29" s="1069" customFormat="1" ht="18">
      <c r="A35" s="1734" t="s">
        <v>925</v>
      </c>
      <c r="B35" s="1827"/>
      <c r="C35" s="2584">
        <v>0</v>
      </c>
      <c r="D35" s="2582"/>
      <c r="E35" s="2584">
        <v>0</v>
      </c>
      <c r="F35" s="2582"/>
      <c r="G35" s="2584">
        <v>0</v>
      </c>
      <c r="H35" s="2582"/>
      <c r="I35" s="2584">
        <v>0</v>
      </c>
      <c r="J35" s="2583"/>
      <c r="K35" s="2584">
        <v>0</v>
      </c>
      <c r="L35" s="2582"/>
      <c r="M35" s="2584">
        <v>0</v>
      </c>
      <c r="N35" s="2583"/>
      <c r="O35" s="2584">
        <v>0</v>
      </c>
      <c r="P35" s="2583"/>
      <c r="Q35" s="2584">
        <v>0</v>
      </c>
      <c r="R35" s="2583"/>
      <c r="S35" s="2584">
        <v>0</v>
      </c>
      <c r="T35" s="2583"/>
      <c r="U35" s="2584">
        <v>0</v>
      </c>
      <c r="V35" s="2583"/>
      <c r="W35" s="2584">
        <v>0</v>
      </c>
      <c r="X35" s="2583"/>
      <c r="Y35" s="2584">
        <v>0</v>
      </c>
      <c r="Z35" s="1827"/>
      <c r="AA35" s="2591">
        <f>ROUND(SUM(C35:Z35),0)</f>
        <v>0</v>
      </c>
      <c r="AB35" s="1071"/>
      <c r="AC35" s="1068"/>
    </row>
    <row r="36" spans="1:29" s="1069" customFormat="1" ht="18">
      <c r="A36" s="1734" t="s">
        <v>926</v>
      </c>
      <c r="B36" s="1827"/>
      <c r="C36" s="2582">
        <v>113</v>
      </c>
      <c r="D36" s="2582"/>
      <c r="E36" s="2584">
        <v>0</v>
      </c>
      <c r="F36" s="2582"/>
      <c r="G36" s="2584">
        <v>0</v>
      </c>
      <c r="H36" s="2582"/>
      <c r="I36" s="2581">
        <v>125</v>
      </c>
      <c r="J36" s="2583"/>
      <c r="K36" s="2584">
        <v>0</v>
      </c>
      <c r="L36" s="2582"/>
      <c r="M36" s="2581">
        <v>300</v>
      </c>
      <c r="N36" s="2583"/>
      <c r="O36" s="2581">
        <v>-65</v>
      </c>
      <c r="P36" s="2583"/>
      <c r="Q36" s="2584">
        <v>28</v>
      </c>
      <c r="R36" s="2583"/>
      <c r="S36" s="2584">
        <v>11</v>
      </c>
      <c r="T36" s="2583"/>
      <c r="U36" s="2584">
        <v>121</v>
      </c>
      <c r="V36" s="2583"/>
      <c r="W36" s="2584">
        <v>61</v>
      </c>
      <c r="X36" s="2583"/>
      <c r="Y36" s="2584">
        <v>100</v>
      </c>
      <c r="Z36" s="1827"/>
      <c r="AA36" s="2591">
        <f>ROUND(SUM(C36:Z36),0)</f>
        <v>794</v>
      </c>
      <c r="AB36" s="1071"/>
      <c r="AC36" s="1068"/>
    </row>
    <row r="37" spans="1:29" s="1069" customFormat="1" ht="18">
      <c r="A37" s="1734" t="s">
        <v>927</v>
      </c>
      <c r="B37" s="1827"/>
      <c r="C37" s="2584">
        <v>0</v>
      </c>
      <c r="D37" s="2582"/>
      <c r="E37" s="2584">
        <v>0</v>
      </c>
      <c r="F37" s="2582"/>
      <c r="G37" s="2584">
        <v>0</v>
      </c>
      <c r="H37" s="2582"/>
      <c r="I37" s="2584">
        <v>0</v>
      </c>
      <c r="J37" s="2583"/>
      <c r="K37" s="2584">
        <v>0</v>
      </c>
      <c r="L37" s="2582"/>
      <c r="M37" s="2584">
        <v>0</v>
      </c>
      <c r="N37" s="2583"/>
      <c r="O37" s="2584">
        <v>0</v>
      </c>
      <c r="P37" s="2583"/>
      <c r="Q37" s="2584">
        <v>0</v>
      </c>
      <c r="R37" s="2583"/>
      <c r="S37" s="2584">
        <v>1391</v>
      </c>
      <c r="T37" s="2583"/>
      <c r="U37" s="2584">
        <v>0</v>
      </c>
      <c r="V37" s="2583"/>
      <c r="W37" s="2584">
        <v>0</v>
      </c>
      <c r="X37" s="2583"/>
      <c r="Y37" s="2584">
        <v>0</v>
      </c>
      <c r="Z37" s="1827"/>
      <c r="AA37" s="2591">
        <f>ROUND(SUM(C37:Z37),0)</f>
        <v>1391</v>
      </c>
      <c r="AB37" s="1071"/>
      <c r="AC37" s="1068"/>
    </row>
    <row r="38" spans="1:29" s="1069" customFormat="1" ht="18">
      <c r="A38" s="1734" t="s">
        <v>912</v>
      </c>
      <c r="B38" s="1827"/>
      <c r="C38" s="2584">
        <v>0</v>
      </c>
      <c r="D38" s="2582"/>
      <c r="E38" s="2584">
        <v>0</v>
      </c>
      <c r="F38" s="2587"/>
      <c r="G38" s="2584">
        <v>0</v>
      </c>
      <c r="H38" s="2587"/>
      <c r="I38" s="2584">
        <v>0</v>
      </c>
      <c r="J38" s="2590"/>
      <c r="K38" s="2584">
        <v>0</v>
      </c>
      <c r="L38" s="2587"/>
      <c r="M38" s="2581">
        <v>1205</v>
      </c>
      <c r="N38" s="2590"/>
      <c r="O38" s="2584">
        <v>0</v>
      </c>
      <c r="P38" s="2590"/>
      <c r="Q38" s="2584">
        <v>0</v>
      </c>
      <c r="R38" s="2590"/>
      <c r="S38" s="2584">
        <v>0</v>
      </c>
      <c r="T38" s="2590"/>
      <c r="U38" s="2584">
        <v>0</v>
      </c>
      <c r="V38" s="2590"/>
      <c r="W38" s="2584">
        <v>0</v>
      </c>
      <c r="X38" s="2590"/>
      <c r="Y38" s="2584">
        <v>0</v>
      </c>
      <c r="Z38" s="1827"/>
      <c r="AA38" s="2591">
        <f>ROUND(SUM(C38:Z38),0)</f>
        <v>1205</v>
      </c>
      <c r="AB38" s="1071"/>
      <c r="AC38" s="1068"/>
    </row>
    <row r="39" spans="1:29" s="1063" customFormat="1" ht="18">
      <c r="A39" s="1734" t="s">
        <v>928</v>
      </c>
      <c r="B39" s="1827"/>
      <c r="C39" s="2589">
        <v>0</v>
      </c>
      <c r="D39" s="2582"/>
      <c r="E39" s="2589">
        <v>0</v>
      </c>
      <c r="F39" s="2582"/>
      <c r="G39" s="2589">
        <v>0</v>
      </c>
      <c r="H39" s="2582"/>
      <c r="I39" s="2584">
        <v>0</v>
      </c>
      <c r="J39" s="2583"/>
      <c r="K39" s="2584">
        <v>0</v>
      </c>
      <c r="L39" s="2582"/>
      <c r="M39" s="2584">
        <v>0</v>
      </c>
      <c r="N39" s="2583"/>
      <c r="O39" s="2584">
        <v>0</v>
      </c>
      <c r="P39" s="2583"/>
      <c r="Q39" s="2589">
        <v>0</v>
      </c>
      <c r="R39" s="2583"/>
      <c r="S39" s="2589">
        <v>0</v>
      </c>
      <c r="T39" s="2583"/>
      <c r="U39" s="2589">
        <v>0</v>
      </c>
      <c r="V39" s="2583"/>
      <c r="W39" s="2589">
        <v>0</v>
      </c>
      <c r="X39" s="2583"/>
      <c r="Y39" s="2589">
        <v>0</v>
      </c>
      <c r="Z39" s="1827"/>
      <c r="AA39" s="2591">
        <f>ROUND(SUM(C39:Z39),0)</f>
        <v>0</v>
      </c>
      <c r="AB39" s="1072"/>
      <c r="AC39" s="1073"/>
    </row>
    <row r="40" spans="1:29" s="1063" customFormat="1" ht="18">
      <c r="A40" s="1829" t="s">
        <v>1610</v>
      </c>
      <c r="B40" s="1827"/>
      <c r="C40" s="2593">
        <f>ROUND(SUM(C35:C39),0)</f>
        <v>113</v>
      </c>
      <c r="D40" s="1734"/>
      <c r="E40" s="2593">
        <f>ROUND(SUM(E35:E39),0)</f>
        <v>0</v>
      </c>
      <c r="F40" s="1734"/>
      <c r="G40" s="2593">
        <f>ROUND(SUM(G35:G39),0)</f>
        <v>0</v>
      </c>
      <c r="H40" s="1734"/>
      <c r="I40" s="2593">
        <f>ROUND(SUM(I35:I39),0)</f>
        <v>125</v>
      </c>
      <c r="J40" s="1734"/>
      <c r="K40" s="2593">
        <f>ROUND(SUM(K35:K39),0)</f>
        <v>0</v>
      </c>
      <c r="L40" s="1734"/>
      <c r="M40" s="2593">
        <f>ROUND(SUM(M35:M39),0)</f>
        <v>1505</v>
      </c>
      <c r="N40" s="1734"/>
      <c r="O40" s="2593">
        <f>ROUND(SUM(O35:O39),0)</f>
        <v>-65</v>
      </c>
      <c r="P40" s="1734"/>
      <c r="Q40" s="2593">
        <f>ROUND(SUM(Q35:Q39),0)</f>
        <v>28</v>
      </c>
      <c r="R40" s="1734"/>
      <c r="S40" s="2593">
        <f>ROUND(SUM(S35:S39),0)</f>
        <v>1402</v>
      </c>
      <c r="T40" s="1734"/>
      <c r="U40" s="2593">
        <f>ROUND(SUM(U35:U39),0)</f>
        <v>121</v>
      </c>
      <c r="V40" s="1734"/>
      <c r="W40" s="2593">
        <f>ROUND(SUM(W35:W39),0)</f>
        <v>61</v>
      </c>
      <c r="X40" s="1734"/>
      <c r="Y40" s="2593">
        <f>ROUND(SUM(Y35:Y39),0)</f>
        <v>100</v>
      </c>
      <c r="Z40" s="1734"/>
      <c r="AA40" s="2593">
        <f>ROUND(SUM(AA35:AA39),0)</f>
        <v>3390</v>
      </c>
      <c r="AB40" s="1072"/>
      <c r="AC40" s="1073"/>
    </row>
    <row r="41" spans="1:29" ht="18">
      <c r="A41" s="1734"/>
      <c r="B41" s="1827"/>
      <c r="C41" s="1827"/>
      <c r="D41" s="1827"/>
      <c r="E41" s="1827"/>
      <c r="F41" s="1827"/>
      <c r="G41" s="1827"/>
      <c r="H41" s="1827"/>
      <c r="I41" s="1827"/>
      <c r="J41" s="1827"/>
      <c r="K41" s="1827"/>
      <c r="L41" s="1827"/>
      <c r="M41" s="1827"/>
      <c r="N41" s="1827"/>
      <c r="O41" s="1827"/>
      <c r="P41" s="1827"/>
      <c r="Q41" s="1827"/>
      <c r="R41" s="1827"/>
      <c r="S41" s="1827"/>
      <c r="T41" s="1827"/>
      <c r="U41" s="1827"/>
      <c r="V41" s="1827"/>
      <c r="W41" s="1827"/>
      <c r="X41" s="1827"/>
      <c r="Y41" s="1827"/>
      <c r="Z41" s="1827"/>
      <c r="AA41" s="1734"/>
      <c r="AB41" s="1072"/>
      <c r="AC41" s="1074"/>
    </row>
    <row r="42" spans="1:29" ht="18">
      <c r="A42" s="1993" t="s">
        <v>929</v>
      </c>
      <c r="B42" s="1827"/>
      <c r="C42" s="1827"/>
      <c r="D42" s="1827"/>
      <c r="E42" s="1827"/>
      <c r="F42" s="1827"/>
      <c r="G42" s="1827"/>
      <c r="H42" s="1827"/>
      <c r="I42" s="1827"/>
      <c r="J42" s="1827"/>
      <c r="K42" s="1827"/>
      <c r="L42" s="1827"/>
      <c r="M42" s="1827"/>
      <c r="N42" s="1827"/>
      <c r="O42" s="1827"/>
      <c r="P42" s="1827"/>
      <c r="Q42" s="1827"/>
      <c r="R42" s="1827"/>
      <c r="S42" s="1827"/>
      <c r="T42" s="1827"/>
      <c r="U42" s="1827"/>
      <c r="V42" s="1827"/>
      <c r="W42" s="1827"/>
      <c r="X42" s="1827"/>
      <c r="Y42" s="1827"/>
      <c r="Z42" s="1827"/>
      <c r="AA42" s="1734"/>
    </row>
    <row r="43" spans="1:29" ht="18">
      <c r="A43" s="1994" t="s">
        <v>930</v>
      </c>
      <c r="B43" s="1827"/>
      <c r="C43" s="2584">
        <v>0</v>
      </c>
      <c r="D43" s="2582"/>
      <c r="E43" s="2584">
        <v>0</v>
      </c>
      <c r="F43" s="2582"/>
      <c r="G43" s="2581">
        <v>23535</v>
      </c>
      <c r="H43" s="2582"/>
      <c r="I43" s="2584">
        <v>0</v>
      </c>
      <c r="J43" s="2582"/>
      <c r="K43" s="2584">
        <v>0</v>
      </c>
      <c r="L43" s="2582"/>
      <c r="M43" s="2581">
        <v>125074</v>
      </c>
      <c r="N43" s="2582"/>
      <c r="O43" s="2584">
        <v>0</v>
      </c>
      <c r="P43" s="2582"/>
      <c r="Q43" s="2584">
        <v>0</v>
      </c>
      <c r="R43" s="2582"/>
      <c r="S43" s="2584">
        <v>204994</v>
      </c>
      <c r="T43" s="2582"/>
      <c r="U43" s="2584">
        <v>0</v>
      </c>
      <c r="V43" s="2582"/>
      <c r="W43" s="2584">
        <v>0</v>
      </c>
      <c r="X43" s="2582"/>
      <c r="Y43" s="2584">
        <v>45198</v>
      </c>
      <c r="Z43" s="1827"/>
      <c r="AA43" s="2591">
        <f>ROUND(SUM(C43:Z43),0)</f>
        <v>398801</v>
      </c>
      <c r="AB43" s="1072"/>
      <c r="AC43" s="1074"/>
    </row>
    <row r="44" spans="1:29" ht="18">
      <c r="A44" s="1994" t="s">
        <v>931</v>
      </c>
      <c r="B44" s="1827"/>
      <c r="C44" s="2584">
        <v>0</v>
      </c>
      <c r="D44" s="2582"/>
      <c r="E44" s="2584">
        <v>0</v>
      </c>
      <c r="F44" s="2582"/>
      <c r="G44" s="2584">
        <v>0</v>
      </c>
      <c r="H44" s="2582"/>
      <c r="I44" s="2584">
        <v>0</v>
      </c>
      <c r="J44" s="2582"/>
      <c r="K44" s="2584">
        <v>0</v>
      </c>
      <c r="L44" s="2582"/>
      <c r="M44" s="2584">
        <v>0</v>
      </c>
      <c r="N44" s="2582"/>
      <c r="O44" s="2584">
        <v>0</v>
      </c>
      <c r="P44" s="2582"/>
      <c r="Q44" s="2584">
        <v>4</v>
      </c>
      <c r="R44" s="2582"/>
      <c r="S44" s="2584">
        <v>0</v>
      </c>
      <c r="T44" s="2582"/>
      <c r="U44" s="2584">
        <v>0</v>
      </c>
      <c r="V44" s="2582"/>
      <c r="W44" s="2584">
        <v>0</v>
      </c>
      <c r="X44" s="2582"/>
      <c r="Y44" s="2584">
        <v>0</v>
      </c>
      <c r="Z44" s="1827"/>
      <c r="AA44" s="2591">
        <f>ROUND(SUM(C44:Z44),0)</f>
        <v>4</v>
      </c>
      <c r="AB44" s="1072"/>
      <c r="AC44" s="1074"/>
    </row>
    <row r="45" spans="1:29" ht="18">
      <c r="A45" s="1994" t="s">
        <v>932</v>
      </c>
      <c r="B45" s="1827"/>
      <c r="C45" s="2584">
        <v>0</v>
      </c>
      <c r="D45" s="2582"/>
      <c r="E45" s="2584">
        <v>0</v>
      </c>
      <c r="F45" s="2582"/>
      <c r="G45" s="2581">
        <v>25806</v>
      </c>
      <c r="H45" s="2582"/>
      <c r="I45" s="2584">
        <v>0</v>
      </c>
      <c r="J45" s="2582"/>
      <c r="K45" s="2584">
        <v>0</v>
      </c>
      <c r="L45" s="2582"/>
      <c r="M45" s="2581">
        <v>16446</v>
      </c>
      <c r="N45" s="2582"/>
      <c r="O45" s="2584">
        <v>0</v>
      </c>
      <c r="P45" s="2582"/>
      <c r="Q45" s="2584">
        <v>0</v>
      </c>
      <c r="R45" s="2582"/>
      <c r="S45" s="2584">
        <v>9983</v>
      </c>
      <c r="T45" s="2582"/>
      <c r="U45" s="2584">
        <v>0</v>
      </c>
      <c r="V45" s="2582"/>
      <c r="W45" s="2584">
        <v>0</v>
      </c>
      <c r="X45" s="2582"/>
      <c r="Y45" s="2584">
        <v>22903</v>
      </c>
      <c r="Z45" s="1827"/>
      <c r="AA45" s="2591">
        <f>ROUND(SUM(C45:Z45),0)</f>
        <v>75138</v>
      </c>
      <c r="AB45" s="1072"/>
    </row>
    <row r="46" spans="1:29" ht="18">
      <c r="A46" s="1994" t="s">
        <v>933</v>
      </c>
      <c r="B46" s="1827"/>
      <c r="C46" s="2584">
        <v>0</v>
      </c>
      <c r="D46" s="2582"/>
      <c r="E46" s="2582">
        <v>43</v>
      </c>
      <c r="F46" s="2582"/>
      <c r="G46" s="2584">
        <v>0</v>
      </c>
      <c r="H46" s="2582"/>
      <c r="I46" s="2584">
        <v>0</v>
      </c>
      <c r="J46" s="2583"/>
      <c r="K46" s="2588">
        <v>1391</v>
      </c>
      <c r="L46" s="2582"/>
      <c r="M46" s="2584">
        <v>0</v>
      </c>
      <c r="N46" s="2583"/>
      <c r="O46" s="2584">
        <v>0</v>
      </c>
      <c r="P46" s="2583"/>
      <c r="Q46" s="2589">
        <v>379</v>
      </c>
      <c r="R46" s="2583"/>
      <c r="S46" s="2589">
        <v>0</v>
      </c>
      <c r="T46" s="2583"/>
      <c r="U46" s="2589">
        <v>0</v>
      </c>
      <c r="V46" s="2583"/>
      <c r="W46" s="2589">
        <v>0</v>
      </c>
      <c r="X46" s="2583"/>
      <c r="Y46" s="2589">
        <v>1877</v>
      </c>
      <c r="Z46" s="1827"/>
      <c r="AA46" s="2591">
        <f>ROUND(SUM(C46:Z46),0)</f>
        <v>3690</v>
      </c>
      <c r="AB46" s="1072"/>
    </row>
    <row r="47" spans="1:29" ht="18">
      <c r="A47" s="1829" t="s">
        <v>1609</v>
      </c>
      <c r="B47" s="1827"/>
      <c r="C47" s="2594">
        <f>ROUND(SUM(C43:C46),0)</f>
        <v>0</v>
      </c>
      <c r="D47" s="1734"/>
      <c r="E47" s="2594">
        <f>ROUND(SUM(E43:E46),0)</f>
        <v>43</v>
      </c>
      <c r="F47" s="3091"/>
      <c r="G47" s="2594">
        <f>ROUND(SUM(G43:G46),0)</f>
        <v>49341</v>
      </c>
      <c r="H47" s="1734"/>
      <c r="I47" s="2594">
        <f>ROUND(SUM(I43:I46),0)</f>
        <v>0</v>
      </c>
      <c r="J47" s="1734"/>
      <c r="K47" s="2594">
        <f>ROUND(SUM(K43:K46),0)</f>
        <v>1391</v>
      </c>
      <c r="L47" s="1734"/>
      <c r="M47" s="2594">
        <f>ROUND(SUM(M43:M46),0)</f>
        <v>141520</v>
      </c>
      <c r="N47" s="3091"/>
      <c r="O47" s="2594">
        <f>ROUND(SUM(O43:O46),0)</f>
        <v>0</v>
      </c>
      <c r="P47" s="1734"/>
      <c r="Q47" s="2594">
        <f>ROUND(SUM(Q43:Q46),0)</f>
        <v>383</v>
      </c>
      <c r="R47" s="1734"/>
      <c r="S47" s="2594">
        <f>ROUND(SUM(S43:S46),0)</f>
        <v>214977</v>
      </c>
      <c r="T47" s="1734"/>
      <c r="U47" s="2594">
        <f>ROUND(SUM(U43:U46),0)</f>
        <v>0</v>
      </c>
      <c r="V47" s="1734"/>
      <c r="W47" s="2594">
        <f>ROUND(SUM(W43:W46),0)</f>
        <v>0</v>
      </c>
      <c r="X47" s="1734"/>
      <c r="Y47" s="2594">
        <f>ROUND(SUM(Y43:Y46),0)</f>
        <v>69978</v>
      </c>
      <c r="Z47" s="1734"/>
      <c r="AA47" s="2593">
        <f>ROUND(SUM(AA42:AA46),0)</f>
        <v>477633</v>
      </c>
      <c r="AB47" s="1060"/>
    </row>
    <row r="48" spans="1:29" ht="18">
      <c r="A48" s="1734"/>
      <c r="B48" s="1827"/>
      <c r="C48" s="1827"/>
      <c r="D48" s="1827"/>
      <c r="E48" s="1827"/>
      <c r="F48" s="1827"/>
      <c r="G48" s="1827"/>
      <c r="H48" s="1827"/>
      <c r="I48" s="1827"/>
      <c r="J48" s="1827"/>
      <c r="K48" s="1827"/>
      <c r="L48" s="1827"/>
      <c r="M48" s="1827"/>
      <c r="N48" s="1827"/>
      <c r="O48" s="1827"/>
      <c r="P48" s="1827"/>
      <c r="Q48" s="1827"/>
      <c r="R48" s="1827"/>
      <c r="S48" s="3049"/>
      <c r="T48" s="1827"/>
      <c r="U48" s="1827"/>
      <c r="V48" s="1827"/>
      <c r="W48" s="1827"/>
      <c r="X48" s="1827"/>
      <c r="Y48" s="1827"/>
      <c r="Z48" s="1827"/>
      <c r="AA48" s="1734"/>
    </row>
    <row r="49" spans="1:27" s="1076" customFormat="1" ht="18.75" thickBot="1">
      <c r="A49" s="1829" t="s">
        <v>1608</v>
      </c>
      <c r="B49" s="1827"/>
      <c r="C49" s="3048">
        <f>ROUND(C30+C40+C47,0)</f>
        <v>59859</v>
      </c>
      <c r="D49" s="1734"/>
      <c r="E49" s="3048">
        <f>ROUND(E30+E40+E47,0)</f>
        <v>73747</v>
      </c>
      <c r="F49" s="1734"/>
      <c r="G49" s="3048">
        <f>ROUND(G30+G40+G47,0)</f>
        <v>114760</v>
      </c>
      <c r="H49" s="1734"/>
      <c r="I49" s="3048">
        <f>ROUND(I30+I40+I47,0)</f>
        <v>77279</v>
      </c>
      <c r="J49" s="1734"/>
      <c r="K49" s="3048">
        <f>ROUND(K30+K40+K47,0)</f>
        <v>64892</v>
      </c>
      <c r="L49" s="1734"/>
      <c r="M49" s="3048">
        <f>ROUND(M30+M40+M47,0)</f>
        <v>253161</v>
      </c>
      <c r="N49" s="1734"/>
      <c r="O49" s="3048">
        <f>ROUND(O30+O40+O47,0)</f>
        <v>75712</v>
      </c>
      <c r="P49" s="1734"/>
      <c r="Q49" s="3048">
        <f>ROUND(Q30+Q40+Q47,0)</f>
        <v>88723</v>
      </c>
      <c r="R49" s="1734"/>
      <c r="S49" s="3048">
        <f>ROUND(S30+S40+S47,0)</f>
        <v>291957</v>
      </c>
      <c r="T49" s="1734"/>
      <c r="U49" s="3048">
        <f>ROUND(U30+U40+U47,0)</f>
        <v>60749</v>
      </c>
      <c r="V49" s="1734"/>
      <c r="W49" s="3048">
        <f>ROUND(W30+W40+W47,0)</f>
        <v>68429</v>
      </c>
      <c r="X49" s="1734"/>
      <c r="Y49" s="3048">
        <f>ROUND(Y30+Y40+Y47,0)</f>
        <v>123847</v>
      </c>
      <c r="Z49" s="1734"/>
      <c r="AA49" s="3048">
        <f>ROUND(AA30+AA40+AA47,0)</f>
        <v>1353115</v>
      </c>
    </row>
    <row r="50" spans="1:27" ht="15.75" thickTop="1">
      <c r="A50" s="1070"/>
      <c r="C50" s="1077"/>
      <c r="D50" s="1077"/>
      <c r="E50" s="1077"/>
      <c r="F50" s="1077"/>
      <c r="G50" s="1077"/>
      <c r="H50" s="1077"/>
      <c r="I50" s="1077"/>
      <c r="J50" s="1077"/>
      <c r="K50" s="1077"/>
      <c r="L50" s="1077"/>
      <c r="M50" s="1077"/>
      <c r="N50" s="1077"/>
      <c r="O50" s="1077"/>
      <c r="P50" s="1077"/>
      <c r="Q50" s="1077"/>
      <c r="R50" s="1077"/>
      <c r="S50" s="1077"/>
      <c r="T50" s="1077"/>
      <c r="U50" s="1077"/>
      <c r="V50" s="1077"/>
      <c r="W50" s="1077"/>
      <c r="X50" s="1077"/>
      <c r="Y50" s="1078"/>
      <c r="AA50" s="1075"/>
    </row>
    <row r="51" spans="1:27" ht="13.5" thickBot="1"/>
    <row r="52" spans="1:27" ht="12.75" customHeight="1">
      <c r="A52" s="3193" t="s">
        <v>934</v>
      </c>
      <c r="B52" s="3194"/>
      <c r="C52" s="3194"/>
      <c r="D52" s="3194"/>
      <c r="E52" s="3194"/>
      <c r="F52" s="3194"/>
      <c r="G52" s="3194"/>
      <c r="H52" s="3194"/>
      <c r="I52" s="3194"/>
      <c r="J52" s="3194"/>
      <c r="K52" s="3194"/>
      <c r="L52" s="3194"/>
      <c r="M52" s="3194"/>
      <c r="N52" s="3194"/>
      <c r="O52" s="3194"/>
      <c r="P52" s="3194"/>
      <c r="Q52" s="3194"/>
      <c r="R52" s="3194"/>
      <c r="S52" s="3194"/>
      <c r="T52" s="3194"/>
      <c r="U52" s="3194"/>
      <c r="V52" s="3194"/>
      <c r="W52" s="3194"/>
      <c r="X52" s="3194"/>
      <c r="Y52" s="3194"/>
      <c r="Z52" s="3194"/>
      <c r="AA52" s="3195"/>
    </row>
    <row r="53" spans="1:27" ht="12.75" customHeight="1">
      <c r="A53" s="3196"/>
      <c r="B53" s="3197"/>
      <c r="C53" s="3197"/>
      <c r="D53" s="3197"/>
      <c r="E53" s="3197"/>
      <c r="F53" s="3197"/>
      <c r="G53" s="3197"/>
      <c r="H53" s="3197"/>
      <c r="I53" s="3197"/>
      <c r="J53" s="3197"/>
      <c r="K53" s="3197"/>
      <c r="L53" s="3197"/>
      <c r="M53" s="3197"/>
      <c r="N53" s="3197"/>
      <c r="O53" s="3197"/>
      <c r="P53" s="3197"/>
      <c r="Q53" s="3197"/>
      <c r="R53" s="3197"/>
      <c r="S53" s="3197"/>
      <c r="T53" s="3197"/>
      <c r="U53" s="3197"/>
      <c r="V53" s="3197"/>
      <c r="W53" s="3197"/>
      <c r="X53" s="3197"/>
      <c r="Y53" s="3197"/>
      <c r="Z53" s="3197"/>
      <c r="AA53" s="3198"/>
    </row>
    <row r="54" spans="1:27" ht="12.75" customHeight="1">
      <c r="A54" s="3196"/>
      <c r="B54" s="3197"/>
      <c r="C54" s="3197"/>
      <c r="D54" s="3197"/>
      <c r="E54" s="3197"/>
      <c r="F54" s="3197"/>
      <c r="G54" s="3197"/>
      <c r="H54" s="3197"/>
      <c r="I54" s="3197"/>
      <c r="J54" s="3197"/>
      <c r="K54" s="3197"/>
      <c r="L54" s="3197"/>
      <c r="M54" s="3197"/>
      <c r="N54" s="3197"/>
      <c r="O54" s="3197"/>
      <c r="P54" s="3197"/>
      <c r="Q54" s="3197"/>
      <c r="R54" s="3197"/>
      <c r="S54" s="3197"/>
      <c r="T54" s="3197"/>
      <c r="U54" s="3197"/>
      <c r="V54" s="3197"/>
      <c r="W54" s="3197"/>
      <c r="X54" s="3197"/>
      <c r="Y54" s="3197"/>
      <c r="Z54" s="3197"/>
      <c r="AA54" s="3198"/>
    </row>
    <row r="55" spans="1:27" ht="12.75" customHeight="1" thickBot="1">
      <c r="A55" s="3199"/>
      <c r="B55" s="3200"/>
      <c r="C55" s="3200"/>
      <c r="D55" s="3200"/>
      <c r="E55" s="3200"/>
      <c r="F55" s="3200"/>
      <c r="G55" s="3200"/>
      <c r="H55" s="3200"/>
      <c r="I55" s="3200"/>
      <c r="J55" s="3200"/>
      <c r="K55" s="3200"/>
      <c r="L55" s="3200"/>
      <c r="M55" s="3200"/>
      <c r="N55" s="3200"/>
      <c r="O55" s="3200"/>
      <c r="P55" s="3200"/>
      <c r="Q55" s="3200"/>
      <c r="R55" s="3200"/>
      <c r="S55" s="3200"/>
      <c r="T55" s="3200"/>
      <c r="U55" s="3200"/>
      <c r="V55" s="3200"/>
      <c r="W55" s="3200"/>
      <c r="X55" s="3200"/>
      <c r="Y55" s="3200"/>
      <c r="Z55" s="3200"/>
      <c r="AA55" s="3201"/>
    </row>
    <row r="60" spans="1:27" ht="15" customHeight="1"/>
  </sheetData>
  <mergeCells count="1">
    <mergeCell ref="A52:AA55"/>
  </mergeCells>
  <pageMargins left="0.5" right="0.42708333300000001" top="0.46666666666666701" bottom="0.6" header="0" footer="0.25"/>
  <pageSetup scale="48" orientation="landscape" r:id="rId1"/>
  <headerFooter scaleWithDoc="0" alignWithMargins="0">
    <oddFooter>&amp;C&amp;8 44</oddFooter>
  </headerFooter>
  <ignoredErrors>
    <ignoredError sqref="AA14 AA15:AA46" unlockedFormula="1"/>
  </ignoredErrors>
</worksheet>
</file>

<file path=xl/worksheets/sheet41.xml><?xml version="1.0" encoding="utf-8"?>
<worksheet xmlns="http://schemas.openxmlformats.org/spreadsheetml/2006/main" xmlns:r="http://schemas.openxmlformats.org/officeDocument/2006/relationships">
  <sheetPr codeName="Sheet41">
    <pageSetUpPr fitToPage="1"/>
  </sheetPr>
  <dimension ref="B1:P295"/>
  <sheetViews>
    <sheetView showGridLines="0" zoomScale="70" zoomScaleNormal="70" zoomScaleSheetLayoutView="80" workbookViewId="0">
      <selection activeCell="D1" sqref="D1"/>
    </sheetView>
  </sheetViews>
  <sheetFormatPr defaultRowHeight="15"/>
  <cols>
    <col min="1" max="1" width="8.88671875" style="1941" customWidth="1"/>
    <col min="2" max="2" width="10.21875" style="1941" customWidth="1"/>
    <col min="3" max="3" width="2.21875" style="1983" customWidth="1"/>
    <col min="4" max="4" width="50.44140625" style="1941" customWidth="1"/>
    <col min="5" max="5" width="8.88671875" style="1983"/>
    <col min="6" max="6" width="2.109375" style="1984" customWidth="1"/>
    <col min="7" max="7" width="23.88671875" style="1941" customWidth="1"/>
    <col min="8" max="8" width="2.109375" style="1983" customWidth="1"/>
    <col min="9" max="9" width="23.88671875" style="1941" customWidth="1"/>
    <col min="10" max="10" width="2.109375" style="1983" customWidth="1"/>
    <col min="11" max="11" width="23.88671875" style="1941" customWidth="1"/>
    <col min="12" max="12" width="2.109375" style="1983" customWidth="1"/>
    <col min="13" max="13" width="20.21875" style="1941" customWidth="1"/>
    <col min="14" max="14" width="2.109375" style="1983" customWidth="1"/>
    <col min="15" max="15" width="23.88671875" style="1941" customWidth="1"/>
    <col min="16" max="16" width="4.21875" style="1941" bestFit="1" customWidth="1"/>
    <col min="17" max="255" width="8.88671875" style="1941"/>
    <col min="256" max="257" width="8.88671875" style="1941" customWidth="1"/>
    <col min="258" max="258" width="10.21875" style="1941" customWidth="1"/>
    <col min="259" max="259" width="2.21875" style="1941" customWidth="1"/>
    <col min="260" max="260" width="50.44140625" style="1941" customWidth="1"/>
    <col min="261" max="261" width="8.88671875" style="1941"/>
    <col min="262" max="262" width="2.109375" style="1941" customWidth="1"/>
    <col min="263" max="263" width="23.88671875" style="1941" customWidth="1"/>
    <col min="264" max="264" width="2.109375" style="1941" customWidth="1"/>
    <col min="265" max="265" width="23.88671875" style="1941" customWidth="1"/>
    <col min="266" max="266" width="2.109375" style="1941" customWidth="1"/>
    <col min="267" max="267" width="23.88671875" style="1941" customWidth="1"/>
    <col min="268" max="268" width="2.109375" style="1941" customWidth="1"/>
    <col min="269" max="269" width="23.88671875" style="1941" customWidth="1"/>
    <col min="270" max="270" width="2.109375" style="1941" customWidth="1"/>
    <col min="271" max="271" width="23.88671875" style="1941" customWidth="1"/>
    <col min="272" max="272" width="2.77734375" style="1941" bestFit="1" customWidth="1"/>
    <col min="273" max="511" width="8.88671875" style="1941"/>
    <col min="512" max="513" width="8.88671875" style="1941" customWidth="1"/>
    <col min="514" max="514" width="10.21875" style="1941" customWidth="1"/>
    <col min="515" max="515" width="2.21875" style="1941" customWidth="1"/>
    <col min="516" max="516" width="50.44140625" style="1941" customWidth="1"/>
    <col min="517" max="517" width="8.88671875" style="1941"/>
    <col min="518" max="518" width="2.109375" style="1941" customWidth="1"/>
    <col min="519" max="519" width="23.88671875" style="1941" customWidth="1"/>
    <col min="520" max="520" width="2.109375" style="1941" customWidth="1"/>
    <col min="521" max="521" width="23.88671875" style="1941" customWidth="1"/>
    <col min="522" max="522" width="2.109375" style="1941" customWidth="1"/>
    <col min="523" max="523" width="23.88671875" style="1941" customWidth="1"/>
    <col min="524" max="524" width="2.109375" style="1941" customWidth="1"/>
    <col min="525" max="525" width="23.88671875" style="1941" customWidth="1"/>
    <col min="526" max="526" width="2.109375" style="1941" customWidth="1"/>
    <col min="527" max="527" width="23.88671875" style="1941" customWidth="1"/>
    <col min="528" max="528" width="2.77734375" style="1941" bestFit="1" customWidth="1"/>
    <col min="529" max="767" width="8.88671875" style="1941"/>
    <col min="768" max="769" width="8.88671875" style="1941" customWidth="1"/>
    <col min="770" max="770" width="10.21875" style="1941" customWidth="1"/>
    <col min="771" max="771" width="2.21875" style="1941" customWidth="1"/>
    <col min="772" max="772" width="50.44140625" style="1941" customWidth="1"/>
    <col min="773" max="773" width="8.88671875" style="1941"/>
    <col min="774" max="774" width="2.109375" style="1941" customWidth="1"/>
    <col min="775" max="775" width="23.88671875" style="1941" customWidth="1"/>
    <col min="776" max="776" width="2.109375" style="1941" customWidth="1"/>
    <col min="777" max="777" width="23.88671875" style="1941" customWidth="1"/>
    <col min="778" max="778" width="2.109375" style="1941" customWidth="1"/>
    <col min="779" max="779" width="23.88671875" style="1941" customWidth="1"/>
    <col min="780" max="780" width="2.109375" style="1941" customWidth="1"/>
    <col min="781" max="781" width="23.88671875" style="1941" customWidth="1"/>
    <col min="782" max="782" width="2.109375" style="1941" customWidth="1"/>
    <col min="783" max="783" width="23.88671875" style="1941" customWidth="1"/>
    <col min="784" max="784" width="2.77734375" style="1941" bestFit="1" customWidth="1"/>
    <col min="785" max="1023" width="8.88671875" style="1941"/>
    <col min="1024" max="1025" width="8.88671875" style="1941" customWidth="1"/>
    <col min="1026" max="1026" width="10.21875" style="1941" customWidth="1"/>
    <col min="1027" max="1027" width="2.21875" style="1941" customWidth="1"/>
    <col min="1028" max="1028" width="50.44140625" style="1941" customWidth="1"/>
    <col min="1029" max="1029" width="8.88671875" style="1941"/>
    <col min="1030" max="1030" width="2.109375" style="1941" customWidth="1"/>
    <col min="1031" max="1031" width="23.88671875" style="1941" customWidth="1"/>
    <col min="1032" max="1032" width="2.109375" style="1941" customWidth="1"/>
    <col min="1033" max="1033" width="23.88671875" style="1941" customWidth="1"/>
    <col min="1034" max="1034" width="2.109375" style="1941" customWidth="1"/>
    <col min="1035" max="1035" width="23.88671875" style="1941" customWidth="1"/>
    <col min="1036" max="1036" width="2.109375" style="1941" customWidth="1"/>
    <col min="1037" max="1037" width="23.88671875" style="1941" customWidth="1"/>
    <col min="1038" max="1038" width="2.109375" style="1941" customWidth="1"/>
    <col min="1039" max="1039" width="23.88671875" style="1941" customWidth="1"/>
    <col min="1040" max="1040" width="2.77734375" style="1941" bestFit="1" customWidth="1"/>
    <col min="1041" max="1279" width="8.88671875" style="1941"/>
    <col min="1280" max="1281" width="8.88671875" style="1941" customWidth="1"/>
    <col min="1282" max="1282" width="10.21875" style="1941" customWidth="1"/>
    <col min="1283" max="1283" width="2.21875" style="1941" customWidth="1"/>
    <col min="1284" max="1284" width="50.44140625" style="1941" customWidth="1"/>
    <col min="1285" max="1285" width="8.88671875" style="1941"/>
    <col min="1286" max="1286" width="2.109375" style="1941" customWidth="1"/>
    <col min="1287" max="1287" width="23.88671875" style="1941" customWidth="1"/>
    <col min="1288" max="1288" width="2.109375" style="1941" customWidth="1"/>
    <col min="1289" max="1289" width="23.88671875" style="1941" customWidth="1"/>
    <col min="1290" max="1290" width="2.109375" style="1941" customWidth="1"/>
    <col min="1291" max="1291" width="23.88671875" style="1941" customWidth="1"/>
    <col min="1292" max="1292" width="2.109375" style="1941" customWidth="1"/>
    <col min="1293" max="1293" width="23.88671875" style="1941" customWidth="1"/>
    <col min="1294" max="1294" width="2.109375" style="1941" customWidth="1"/>
    <col min="1295" max="1295" width="23.88671875" style="1941" customWidth="1"/>
    <col min="1296" max="1296" width="2.77734375" style="1941" bestFit="1" customWidth="1"/>
    <col min="1297" max="1535" width="8.88671875" style="1941"/>
    <col min="1536" max="1537" width="8.88671875" style="1941" customWidth="1"/>
    <col min="1538" max="1538" width="10.21875" style="1941" customWidth="1"/>
    <col min="1539" max="1539" width="2.21875" style="1941" customWidth="1"/>
    <col min="1540" max="1540" width="50.44140625" style="1941" customWidth="1"/>
    <col min="1541" max="1541" width="8.88671875" style="1941"/>
    <col min="1542" max="1542" width="2.109375" style="1941" customWidth="1"/>
    <col min="1543" max="1543" width="23.88671875" style="1941" customWidth="1"/>
    <col min="1544" max="1544" width="2.109375" style="1941" customWidth="1"/>
    <col min="1545" max="1545" width="23.88671875" style="1941" customWidth="1"/>
    <col min="1546" max="1546" width="2.109375" style="1941" customWidth="1"/>
    <col min="1547" max="1547" width="23.88671875" style="1941" customWidth="1"/>
    <col min="1548" max="1548" width="2.109375" style="1941" customWidth="1"/>
    <col min="1549" max="1549" width="23.88671875" style="1941" customWidth="1"/>
    <col min="1550" max="1550" width="2.109375" style="1941" customWidth="1"/>
    <col min="1551" max="1551" width="23.88671875" style="1941" customWidth="1"/>
    <col min="1552" max="1552" width="2.77734375" style="1941" bestFit="1" customWidth="1"/>
    <col min="1553" max="1791" width="8.88671875" style="1941"/>
    <col min="1792" max="1793" width="8.88671875" style="1941" customWidth="1"/>
    <col min="1794" max="1794" width="10.21875" style="1941" customWidth="1"/>
    <col min="1795" max="1795" width="2.21875" style="1941" customWidth="1"/>
    <col min="1796" max="1796" width="50.44140625" style="1941" customWidth="1"/>
    <col min="1797" max="1797" width="8.88671875" style="1941"/>
    <col min="1798" max="1798" width="2.109375" style="1941" customWidth="1"/>
    <col min="1799" max="1799" width="23.88671875" style="1941" customWidth="1"/>
    <col min="1800" max="1800" width="2.109375" style="1941" customWidth="1"/>
    <col min="1801" max="1801" width="23.88671875" style="1941" customWidth="1"/>
    <col min="1802" max="1802" width="2.109375" style="1941" customWidth="1"/>
    <col min="1803" max="1803" width="23.88671875" style="1941" customWidth="1"/>
    <col min="1804" max="1804" width="2.109375" style="1941" customWidth="1"/>
    <col min="1805" max="1805" width="23.88671875" style="1941" customWidth="1"/>
    <col min="1806" max="1806" width="2.109375" style="1941" customWidth="1"/>
    <col min="1807" max="1807" width="23.88671875" style="1941" customWidth="1"/>
    <col min="1808" max="1808" width="2.77734375" style="1941" bestFit="1" customWidth="1"/>
    <col min="1809" max="2047" width="8.88671875" style="1941"/>
    <col min="2048" max="2049" width="8.88671875" style="1941" customWidth="1"/>
    <col min="2050" max="2050" width="10.21875" style="1941" customWidth="1"/>
    <col min="2051" max="2051" width="2.21875" style="1941" customWidth="1"/>
    <col min="2052" max="2052" width="50.44140625" style="1941" customWidth="1"/>
    <col min="2053" max="2053" width="8.88671875" style="1941"/>
    <col min="2054" max="2054" width="2.109375" style="1941" customWidth="1"/>
    <col min="2055" max="2055" width="23.88671875" style="1941" customWidth="1"/>
    <col min="2056" max="2056" width="2.109375" style="1941" customWidth="1"/>
    <col min="2057" max="2057" width="23.88671875" style="1941" customWidth="1"/>
    <col min="2058" max="2058" width="2.109375" style="1941" customWidth="1"/>
    <col min="2059" max="2059" width="23.88671875" style="1941" customWidth="1"/>
    <col min="2060" max="2060" width="2.109375" style="1941" customWidth="1"/>
    <col min="2061" max="2061" width="23.88671875" style="1941" customWidth="1"/>
    <col min="2062" max="2062" width="2.109375" style="1941" customWidth="1"/>
    <col min="2063" max="2063" width="23.88671875" style="1941" customWidth="1"/>
    <col min="2064" max="2064" width="2.77734375" style="1941" bestFit="1" customWidth="1"/>
    <col min="2065" max="2303" width="8.88671875" style="1941"/>
    <col min="2304" max="2305" width="8.88671875" style="1941" customWidth="1"/>
    <col min="2306" max="2306" width="10.21875" style="1941" customWidth="1"/>
    <col min="2307" max="2307" width="2.21875" style="1941" customWidth="1"/>
    <col min="2308" max="2308" width="50.44140625" style="1941" customWidth="1"/>
    <col min="2309" max="2309" width="8.88671875" style="1941"/>
    <col min="2310" max="2310" width="2.109375" style="1941" customWidth="1"/>
    <col min="2311" max="2311" width="23.88671875" style="1941" customWidth="1"/>
    <col min="2312" max="2312" width="2.109375" style="1941" customWidth="1"/>
    <col min="2313" max="2313" width="23.88671875" style="1941" customWidth="1"/>
    <col min="2314" max="2314" width="2.109375" style="1941" customWidth="1"/>
    <col min="2315" max="2315" width="23.88671875" style="1941" customWidth="1"/>
    <col min="2316" max="2316" width="2.109375" style="1941" customWidth="1"/>
    <col min="2317" max="2317" width="23.88671875" style="1941" customWidth="1"/>
    <col min="2318" max="2318" width="2.109375" style="1941" customWidth="1"/>
    <col min="2319" max="2319" width="23.88671875" style="1941" customWidth="1"/>
    <col min="2320" max="2320" width="2.77734375" style="1941" bestFit="1" customWidth="1"/>
    <col min="2321" max="2559" width="8.88671875" style="1941"/>
    <col min="2560" max="2561" width="8.88671875" style="1941" customWidth="1"/>
    <col min="2562" max="2562" width="10.21875" style="1941" customWidth="1"/>
    <col min="2563" max="2563" width="2.21875" style="1941" customWidth="1"/>
    <col min="2564" max="2564" width="50.44140625" style="1941" customWidth="1"/>
    <col min="2565" max="2565" width="8.88671875" style="1941"/>
    <col min="2566" max="2566" width="2.109375" style="1941" customWidth="1"/>
    <col min="2567" max="2567" width="23.88671875" style="1941" customWidth="1"/>
    <col min="2568" max="2568" width="2.109375" style="1941" customWidth="1"/>
    <col min="2569" max="2569" width="23.88671875" style="1941" customWidth="1"/>
    <col min="2570" max="2570" width="2.109375" style="1941" customWidth="1"/>
    <col min="2571" max="2571" width="23.88671875" style="1941" customWidth="1"/>
    <col min="2572" max="2572" width="2.109375" style="1941" customWidth="1"/>
    <col min="2573" max="2573" width="23.88671875" style="1941" customWidth="1"/>
    <col min="2574" max="2574" width="2.109375" style="1941" customWidth="1"/>
    <col min="2575" max="2575" width="23.88671875" style="1941" customWidth="1"/>
    <col min="2576" max="2576" width="2.77734375" style="1941" bestFit="1" customWidth="1"/>
    <col min="2577" max="2815" width="8.88671875" style="1941"/>
    <col min="2816" max="2817" width="8.88671875" style="1941" customWidth="1"/>
    <col min="2818" max="2818" width="10.21875" style="1941" customWidth="1"/>
    <col min="2819" max="2819" width="2.21875" style="1941" customWidth="1"/>
    <col min="2820" max="2820" width="50.44140625" style="1941" customWidth="1"/>
    <col min="2821" max="2821" width="8.88671875" style="1941"/>
    <col min="2822" max="2822" width="2.109375" style="1941" customWidth="1"/>
    <col min="2823" max="2823" width="23.88671875" style="1941" customWidth="1"/>
    <col min="2824" max="2824" width="2.109375" style="1941" customWidth="1"/>
    <col min="2825" max="2825" width="23.88671875" style="1941" customWidth="1"/>
    <col min="2826" max="2826" width="2.109375" style="1941" customWidth="1"/>
    <col min="2827" max="2827" width="23.88671875" style="1941" customWidth="1"/>
    <col min="2828" max="2828" width="2.109375" style="1941" customWidth="1"/>
    <col min="2829" max="2829" width="23.88671875" style="1941" customWidth="1"/>
    <col min="2830" max="2830" width="2.109375" style="1941" customWidth="1"/>
    <col min="2831" max="2831" width="23.88671875" style="1941" customWidth="1"/>
    <col min="2832" max="2832" width="2.77734375" style="1941" bestFit="1" customWidth="1"/>
    <col min="2833" max="3071" width="8.88671875" style="1941"/>
    <col min="3072" max="3073" width="8.88671875" style="1941" customWidth="1"/>
    <col min="3074" max="3074" width="10.21875" style="1941" customWidth="1"/>
    <col min="3075" max="3075" width="2.21875" style="1941" customWidth="1"/>
    <col min="3076" max="3076" width="50.44140625" style="1941" customWidth="1"/>
    <col min="3077" max="3077" width="8.88671875" style="1941"/>
    <col min="3078" max="3078" width="2.109375" style="1941" customWidth="1"/>
    <col min="3079" max="3079" width="23.88671875" style="1941" customWidth="1"/>
    <col min="3080" max="3080" width="2.109375" style="1941" customWidth="1"/>
    <col min="3081" max="3081" width="23.88671875" style="1941" customWidth="1"/>
    <col min="3082" max="3082" width="2.109375" style="1941" customWidth="1"/>
    <col min="3083" max="3083" width="23.88671875" style="1941" customWidth="1"/>
    <col min="3084" max="3084" width="2.109375" style="1941" customWidth="1"/>
    <col min="3085" max="3085" width="23.88671875" style="1941" customWidth="1"/>
    <col min="3086" max="3086" width="2.109375" style="1941" customWidth="1"/>
    <col min="3087" max="3087" width="23.88671875" style="1941" customWidth="1"/>
    <col min="3088" max="3088" width="2.77734375" style="1941" bestFit="1" customWidth="1"/>
    <col min="3089" max="3327" width="8.88671875" style="1941"/>
    <col min="3328" max="3329" width="8.88671875" style="1941" customWidth="1"/>
    <col min="3330" max="3330" width="10.21875" style="1941" customWidth="1"/>
    <col min="3331" max="3331" width="2.21875" style="1941" customWidth="1"/>
    <col min="3332" max="3332" width="50.44140625" style="1941" customWidth="1"/>
    <col min="3333" max="3333" width="8.88671875" style="1941"/>
    <col min="3334" max="3334" width="2.109375" style="1941" customWidth="1"/>
    <col min="3335" max="3335" width="23.88671875" style="1941" customWidth="1"/>
    <col min="3336" max="3336" width="2.109375" style="1941" customWidth="1"/>
    <col min="3337" max="3337" width="23.88671875" style="1941" customWidth="1"/>
    <col min="3338" max="3338" width="2.109375" style="1941" customWidth="1"/>
    <col min="3339" max="3339" width="23.88671875" style="1941" customWidth="1"/>
    <col min="3340" max="3340" width="2.109375" style="1941" customWidth="1"/>
    <col min="3341" max="3341" width="23.88671875" style="1941" customWidth="1"/>
    <col min="3342" max="3342" width="2.109375" style="1941" customWidth="1"/>
    <col min="3343" max="3343" width="23.88671875" style="1941" customWidth="1"/>
    <col min="3344" max="3344" width="2.77734375" style="1941" bestFit="1" customWidth="1"/>
    <col min="3345" max="3583" width="8.88671875" style="1941"/>
    <col min="3584" max="3585" width="8.88671875" style="1941" customWidth="1"/>
    <col min="3586" max="3586" width="10.21875" style="1941" customWidth="1"/>
    <col min="3587" max="3587" width="2.21875" style="1941" customWidth="1"/>
    <col min="3588" max="3588" width="50.44140625" style="1941" customWidth="1"/>
    <col min="3589" max="3589" width="8.88671875" style="1941"/>
    <col min="3590" max="3590" width="2.109375" style="1941" customWidth="1"/>
    <col min="3591" max="3591" width="23.88671875" style="1941" customWidth="1"/>
    <col min="3592" max="3592" width="2.109375" style="1941" customWidth="1"/>
    <col min="3593" max="3593" width="23.88671875" style="1941" customWidth="1"/>
    <col min="3594" max="3594" width="2.109375" style="1941" customWidth="1"/>
    <col min="3595" max="3595" width="23.88671875" style="1941" customWidth="1"/>
    <col min="3596" max="3596" width="2.109375" style="1941" customWidth="1"/>
    <col min="3597" max="3597" width="23.88671875" style="1941" customWidth="1"/>
    <col min="3598" max="3598" width="2.109375" style="1941" customWidth="1"/>
    <col min="3599" max="3599" width="23.88671875" style="1941" customWidth="1"/>
    <col min="3600" max="3600" width="2.77734375" style="1941" bestFit="1" customWidth="1"/>
    <col min="3601" max="3839" width="8.88671875" style="1941"/>
    <col min="3840" max="3841" width="8.88671875" style="1941" customWidth="1"/>
    <col min="3842" max="3842" width="10.21875" style="1941" customWidth="1"/>
    <col min="3843" max="3843" width="2.21875" style="1941" customWidth="1"/>
    <col min="3844" max="3844" width="50.44140625" style="1941" customWidth="1"/>
    <col min="3845" max="3845" width="8.88671875" style="1941"/>
    <col min="3846" max="3846" width="2.109375" style="1941" customWidth="1"/>
    <col min="3847" max="3847" width="23.88671875" style="1941" customWidth="1"/>
    <col min="3848" max="3848" width="2.109375" style="1941" customWidth="1"/>
    <col min="3849" max="3849" width="23.88671875" style="1941" customWidth="1"/>
    <col min="3850" max="3850" width="2.109375" style="1941" customWidth="1"/>
    <col min="3851" max="3851" width="23.88671875" style="1941" customWidth="1"/>
    <col min="3852" max="3852" width="2.109375" style="1941" customWidth="1"/>
    <col min="3853" max="3853" width="23.88671875" style="1941" customWidth="1"/>
    <col min="3854" max="3854" width="2.109375" style="1941" customWidth="1"/>
    <col min="3855" max="3855" width="23.88671875" style="1941" customWidth="1"/>
    <col min="3856" max="3856" width="2.77734375" style="1941" bestFit="1" customWidth="1"/>
    <col min="3857" max="4095" width="8.88671875" style="1941"/>
    <col min="4096" max="4097" width="8.88671875" style="1941" customWidth="1"/>
    <col min="4098" max="4098" width="10.21875" style="1941" customWidth="1"/>
    <col min="4099" max="4099" width="2.21875" style="1941" customWidth="1"/>
    <col min="4100" max="4100" width="50.44140625" style="1941" customWidth="1"/>
    <col min="4101" max="4101" width="8.88671875" style="1941"/>
    <col min="4102" max="4102" width="2.109375" style="1941" customWidth="1"/>
    <col min="4103" max="4103" width="23.88671875" style="1941" customWidth="1"/>
    <col min="4104" max="4104" width="2.109375" style="1941" customWidth="1"/>
    <col min="4105" max="4105" width="23.88671875" style="1941" customWidth="1"/>
    <col min="4106" max="4106" width="2.109375" style="1941" customWidth="1"/>
    <col min="4107" max="4107" width="23.88671875" style="1941" customWidth="1"/>
    <col min="4108" max="4108" width="2.109375" style="1941" customWidth="1"/>
    <col min="4109" max="4109" width="23.88671875" style="1941" customWidth="1"/>
    <col min="4110" max="4110" width="2.109375" style="1941" customWidth="1"/>
    <col min="4111" max="4111" width="23.88671875" style="1941" customWidth="1"/>
    <col min="4112" max="4112" width="2.77734375" style="1941" bestFit="1" customWidth="1"/>
    <col min="4113" max="4351" width="8.88671875" style="1941"/>
    <col min="4352" max="4353" width="8.88671875" style="1941" customWidth="1"/>
    <col min="4354" max="4354" width="10.21875" style="1941" customWidth="1"/>
    <col min="4355" max="4355" width="2.21875" style="1941" customWidth="1"/>
    <col min="4356" max="4356" width="50.44140625" style="1941" customWidth="1"/>
    <col min="4357" max="4357" width="8.88671875" style="1941"/>
    <col min="4358" max="4358" width="2.109375" style="1941" customWidth="1"/>
    <col min="4359" max="4359" width="23.88671875" style="1941" customWidth="1"/>
    <col min="4360" max="4360" width="2.109375" style="1941" customWidth="1"/>
    <col min="4361" max="4361" width="23.88671875" style="1941" customWidth="1"/>
    <col min="4362" max="4362" width="2.109375" style="1941" customWidth="1"/>
    <col min="4363" max="4363" width="23.88671875" style="1941" customWidth="1"/>
    <col min="4364" max="4364" width="2.109375" style="1941" customWidth="1"/>
    <col min="4365" max="4365" width="23.88671875" style="1941" customWidth="1"/>
    <col min="4366" max="4366" width="2.109375" style="1941" customWidth="1"/>
    <col min="4367" max="4367" width="23.88671875" style="1941" customWidth="1"/>
    <col min="4368" max="4368" width="2.77734375" style="1941" bestFit="1" customWidth="1"/>
    <col min="4369" max="4607" width="8.88671875" style="1941"/>
    <col min="4608" max="4609" width="8.88671875" style="1941" customWidth="1"/>
    <col min="4610" max="4610" width="10.21875" style="1941" customWidth="1"/>
    <col min="4611" max="4611" width="2.21875" style="1941" customWidth="1"/>
    <col min="4612" max="4612" width="50.44140625" style="1941" customWidth="1"/>
    <col min="4613" max="4613" width="8.88671875" style="1941"/>
    <col min="4614" max="4614" width="2.109375" style="1941" customWidth="1"/>
    <col min="4615" max="4615" width="23.88671875" style="1941" customWidth="1"/>
    <col min="4616" max="4616" width="2.109375" style="1941" customWidth="1"/>
    <col min="4617" max="4617" width="23.88671875" style="1941" customWidth="1"/>
    <col min="4618" max="4618" width="2.109375" style="1941" customWidth="1"/>
    <col min="4619" max="4619" width="23.88671875" style="1941" customWidth="1"/>
    <col min="4620" max="4620" width="2.109375" style="1941" customWidth="1"/>
    <col min="4621" max="4621" width="23.88671875" style="1941" customWidth="1"/>
    <col min="4622" max="4622" width="2.109375" style="1941" customWidth="1"/>
    <col min="4623" max="4623" width="23.88671875" style="1941" customWidth="1"/>
    <col min="4624" max="4624" width="2.77734375" style="1941" bestFit="1" customWidth="1"/>
    <col min="4625" max="4863" width="8.88671875" style="1941"/>
    <col min="4864" max="4865" width="8.88671875" style="1941" customWidth="1"/>
    <col min="4866" max="4866" width="10.21875" style="1941" customWidth="1"/>
    <col min="4867" max="4867" width="2.21875" style="1941" customWidth="1"/>
    <col min="4868" max="4868" width="50.44140625" style="1941" customWidth="1"/>
    <col min="4869" max="4869" width="8.88671875" style="1941"/>
    <col min="4870" max="4870" width="2.109375" style="1941" customWidth="1"/>
    <col min="4871" max="4871" width="23.88671875" style="1941" customWidth="1"/>
    <col min="4872" max="4872" width="2.109375" style="1941" customWidth="1"/>
    <col min="4873" max="4873" width="23.88671875" style="1941" customWidth="1"/>
    <col min="4874" max="4874" width="2.109375" style="1941" customWidth="1"/>
    <col min="4875" max="4875" width="23.88671875" style="1941" customWidth="1"/>
    <col min="4876" max="4876" width="2.109375" style="1941" customWidth="1"/>
    <col min="4877" max="4877" width="23.88671875" style="1941" customWidth="1"/>
    <col min="4878" max="4878" width="2.109375" style="1941" customWidth="1"/>
    <col min="4879" max="4879" width="23.88671875" style="1941" customWidth="1"/>
    <col min="4880" max="4880" width="2.77734375" style="1941" bestFit="1" customWidth="1"/>
    <col min="4881" max="5119" width="8.88671875" style="1941"/>
    <col min="5120" max="5121" width="8.88671875" style="1941" customWidth="1"/>
    <col min="5122" max="5122" width="10.21875" style="1941" customWidth="1"/>
    <col min="5123" max="5123" width="2.21875" style="1941" customWidth="1"/>
    <col min="5124" max="5124" width="50.44140625" style="1941" customWidth="1"/>
    <col min="5125" max="5125" width="8.88671875" style="1941"/>
    <col min="5126" max="5126" width="2.109375" style="1941" customWidth="1"/>
    <col min="5127" max="5127" width="23.88671875" style="1941" customWidth="1"/>
    <col min="5128" max="5128" width="2.109375" style="1941" customWidth="1"/>
    <col min="5129" max="5129" width="23.88671875" style="1941" customWidth="1"/>
    <col min="5130" max="5130" width="2.109375" style="1941" customWidth="1"/>
    <col min="5131" max="5131" width="23.88671875" style="1941" customWidth="1"/>
    <col min="5132" max="5132" width="2.109375" style="1941" customWidth="1"/>
    <col min="5133" max="5133" width="23.88671875" style="1941" customWidth="1"/>
    <col min="5134" max="5134" width="2.109375" style="1941" customWidth="1"/>
    <col min="5135" max="5135" width="23.88671875" style="1941" customWidth="1"/>
    <col min="5136" max="5136" width="2.77734375" style="1941" bestFit="1" customWidth="1"/>
    <col min="5137" max="5375" width="8.88671875" style="1941"/>
    <col min="5376" max="5377" width="8.88671875" style="1941" customWidth="1"/>
    <col min="5378" max="5378" width="10.21875" style="1941" customWidth="1"/>
    <col min="5379" max="5379" width="2.21875" style="1941" customWidth="1"/>
    <col min="5380" max="5380" width="50.44140625" style="1941" customWidth="1"/>
    <col min="5381" max="5381" width="8.88671875" style="1941"/>
    <col min="5382" max="5382" width="2.109375" style="1941" customWidth="1"/>
    <col min="5383" max="5383" width="23.88671875" style="1941" customWidth="1"/>
    <col min="5384" max="5384" width="2.109375" style="1941" customWidth="1"/>
    <col min="5385" max="5385" width="23.88671875" style="1941" customWidth="1"/>
    <col min="5386" max="5386" width="2.109375" style="1941" customWidth="1"/>
    <col min="5387" max="5387" width="23.88671875" style="1941" customWidth="1"/>
    <col min="5388" max="5388" width="2.109375" style="1941" customWidth="1"/>
    <col min="5389" max="5389" width="23.88671875" style="1941" customWidth="1"/>
    <col min="5390" max="5390" width="2.109375" style="1941" customWidth="1"/>
    <col min="5391" max="5391" width="23.88671875" style="1941" customWidth="1"/>
    <col min="5392" max="5392" width="2.77734375" style="1941" bestFit="1" customWidth="1"/>
    <col min="5393" max="5631" width="8.88671875" style="1941"/>
    <col min="5632" max="5633" width="8.88671875" style="1941" customWidth="1"/>
    <col min="5634" max="5634" width="10.21875" style="1941" customWidth="1"/>
    <col min="5635" max="5635" width="2.21875" style="1941" customWidth="1"/>
    <col min="5636" max="5636" width="50.44140625" style="1941" customWidth="1"/>
    <col min="5637" max="5637" width="8.88671875" style="1941"/>
    <col min="5638" max="5638" width="2.109375" style="1941" customWidth="1"/>
    <col min="5639" max="5639" width="23.88671875" style="1941" customWidth="1"/>
    <col min="5640" max="5640" width="2.109375" style="1941" customWidth="1"/>
    <col min="5641" max="5641" width="23.88671875" style="1941" customWidth="1"/>
    <col min="5642" max="5642" width="2.109375" style="1941" customWidth="1"/>
    <col min="5643" max="5643" width="23.88671875" style="1941" customWidth="1"/>
    <col min="5644" max="5644" width="2.109375" style="1941" customWidth="1"/>
    <col min="5645" max="5645" width="23.88671875" style="1941" customWidth="1"/>
    <col min="5646" max="5646" width="2.109375" style="1941" customWidth="1"/>
    <col min="5647" max="5647" width="23.88671875" style="1941" customWidth="1"/>
    <col min="5648" max="5648" width="2.77734375" style="1941" bestFit="1" customWidth="1"/>
    <col min="5649" max="5887" width="8.88671875" style="1941"/>
    <col min="5888" max="5889" width="8.88671875" style="1941" customWidth="1"/>
    <col min="5890" max="5890" width="10.21875" style="1941" customWidth="1"/>
    <col min="5891" max="5891" width="2.21875" style="1941" customWidth="1"/>
    <col min="5892" max="5892" width="50.44140625" style="1941" customWidth="1"/>
    <col min="5893" max="5893" width="8.88671875" style="1941"/>
    <col min="5894" max="5894" width="2.109375" style="1941" customWidth="1"/>
    <col min="5895" max="5895" width="23.88671875" style="1941" customWidth="1"/>
    <col min="5896" max="5896" width="2.109375" style="1941" customWidth="1"/>
    <col min="5897" max="5897" width="23.88671875" style="1941" customWidth="1"/>
    <col min="5898" max="5898" width="2.109375" style="1941" customWidth="1"/>
    <col min="5899" max="5899" width="23.88671875" style="1941" customWidth="1"/>
    <col min="5900" max="5900" width="2.109375" style="1941" customWidth="1"/>
    <col min="5901" max="5901" width="23.88671875" style="1941" customWidth="1"/>
    <col min="5902" max="5902" width="2.109375" style="1941" customWidth="1"/>
    <col min="5903" max="5903" width="23.88671875" style="1941" customWidth="1"/>
    <col min="5904" max="5904" width="2.77734375" style="1941" bestFit="1" customWidth="1"/>
    <col min="5905" max="6143" width="8.88671875" style="1941"/>
    <col min="6144" max="6145" width="8.88671875" style="1941" customWidth="1"/>
    <col min="6146" max="6146" width="10.21875" style="1941" customWidth="1"/>
    <col min="6147" max="6147" width="2.21875" style="1941" customWidth="1"/>
    <col min="6148" max="6148" width="50.44140625" style="1941" customWidth="1"/>
    <col min="6149" max="6149" width="8.88671875" style="1941"/>
    <col min="6150" max="6150" width="2.109375" style="1941" customWidth="1"/>
    <col min="6151" max="6151" width="23.88671875" style="1941" customWidth="1"/>
    <col min="6152" max="6152" width="2.109375" style="1941" customWidth="1"/>
    <col min="6153" max="6153" width="23.88671875" style="1941" customWidth="1"/>
    <col min="6154" max="6154" width="2.109375" style="1941" customWidth="1"/>
    <col min="6155" max="6155" width="23.88671875" style="1941" customWidth="1"/>
    <col min="6156" max="6156" width="2.109375" style="1941" customWidth="1"/>
    <col min="6157" max="6157" width="23.88671875" style="1941" customWidth="1"/>
    <col min="6158" max="6158" width="2.109375" style="1941" customWidth="1"/>
    <col min="6159" max="6159" width="23.88671875" style="1941" customWidth="1"/>
    <col min="6160" max="6160" width="2.77734375" style="1941" bestFit="1" customWidth="1"/>
    <col min="6161" max="6399" width="8.88671875" style="1941"/>
    <col min="6400" max="6401" width="8.88671875" style="1941" customWidth="1"/>
    <col min="6402" max="6402" width="10.21875" style="1941" customWidth="1"/>
    <col min="6403" max="6403" width="2.21875" style="1941" customWidth="1"/>
    <col min="6404" max="6404" width="50.44140625" style="1941" customWidth="1"/>
    <col min="6405" max="6405" width="8.88671875" style="1941"/>
    <col min="6406" max="6406" width="2.109375" style="1941" customWidth="1"/>
    <col min="6407" max="6407" width="23.88671875" style="1941" customWidth="1"/>
    <col min="6408" max="6408" width="2.109375" style="1941" customWidth="1"/>
    <col min="6409" max="6409" width="23.88671875" style="1941" customWidth="1"/>
    <col min="6410" max="6410" width="2.109375" style="1941" customWidth="1"/>
    <col min="6411" max="6411" width="23.88671875" style="1941" customWidth="1"/>
    <col min="6412" max="6412" width="2.109375" style="1941" customWidth="1"/>
    <col min="6413" max="6413" width="23.88671875" style="1941" customWidth="1"/>
    <col min="6414" max="6414" width="2.109375" style="1941" customWidth="1"/>
    <col min="6415" max="6415" width="23.88671875" style="1941" customWidth="1"/>
    <col min="6416" max="6416" width="2.77734375" style="1941" bestFit="1" customWidth="1"/>
    <col min="6417" max="6655" width="8.88671875" style="1941"/>
    <col min="6656" max="6657" width="8.88671875" style="1941" customWidth="1"/>
    <col min="6658" max="6658" width="10.21875" style="1941" customWidth="1"/>
    <col min="6659" max="6659" width="2.21875" style="1941" customWidth="1"/>
    <col min="6660" max="6660" width="50.44140625" style="1941" customWidth="1"/>
    <col min="6661" max="6661" width="8.88671875" style="1941"/>
    <col min="6662" max="6662" width="2.109375" style="1941" customWidth="1"/>
    <col min="6663" max="6663" width="23.88671875" style="1941" customWidth="1"/>
    <col min="6664" max="6664" width="2.109375" style="1941" customWidth="1"/>
    <col min="6665" max="6665" width="23.88671875" style="1941" customWidth="1"/>
    <col min="6666" max="6666" width="2.109375" style="1941" customWidth="1"/>
    <col min="6667" max="6667" width="23.88671875" style="1941" customWidth="1"/>
    <col min="6668" max="6668" width="2.109375" style="1941" customWidth="1"/>
    <col min="6669" max="6669" width="23.88671875" style="1941" customWidth="1"/>
    <col min="6670" max="6670" width="2.109375" style="1941" customWidth="1"/>
    <col min="6671" max="6671" width="23.88671875" style="1941" customWidth="1"/>
    <col min="6672" max="6672" width="2.77734375" style="1941" bestFit="1" customWidth="1"/>
    <col min="6673" max="6911" width="8.88671875" style="1941"/>
    <col min="6912" max="6913" width="8.88671875" style="1941" customWidth="1"/>
    <col min="6914" max="6914" width="10.21875" style="1941" customWidth="1"/>
    <col min="6915" max="6915" width="2.21875" style="1941" customWidth="1"/>
    <col min="6916" max="6916" width="50.44140625" style="1941" customWidth="1"/>
    <col min="6917" max="6917" width="8.88671875" style="1941"/>
    <col min="6918" max="6918" width="2.109375" style="1941" customWidth="1"/>
    <col min="6919" max="6919" width="23.88671875" style="1941" customWidth="1"/>
    <col min="6920" max="6920" width="2.109375" style="1941" customWidth="1"/>
    <col min="6921" max="6921" width="23.88671875" style="1941" customWidth="1"/>
    <col min="6922" max="6922" width="2.109375" style="1941" customWidth="1"/>
    <col min="6923" max="6923" width="23.88671875" style="1941" customWidth="1"/>
    <col min="6924" max="6924" width="2.109375" style="1941" customWidth="1"/>
    <col min="6925" max="6925" width="23.88671875" style="1941" customWidth="1"/>
    <col min="6926" max="6926" width="2.109375" style="1941" customWidth="1"/>
    <col min="6927" max="6927" width="23.88671875" style="1941" customWidth="1"/>
    <col min="6928" max="6928" width="2.77734375" style="1941" bestFit="1" customWidth="1"/>
    <col min="6929" max="7167" width="8.88671875" style="1941"/>
    <col min="7168" max="7169" width="8.88671875" style="1941" customWidth="1"/>
    <col min="7170" max="7170" width="10.21875" style="1941" customWidth="1"/>
    <col min="7171" max="7171" width="2.21875" style="1941" customWidth="1"/>
    <col min="7172" max="7172" width="50.44140625" style="1941" customWidth="1"/>
    <col min="7173" max="7173" width="8.88671875" style="1941"/>
    <col min="7174" max="7174" width="2.109375" style="1941" customWidth="1"/>
    <col min="7175" max="7175" width="23.88671875" style="1941" customWidth="1"/>
    <col min="7176" max="7176" width="2.109375" style="1941" customWidth="1"/>
    <col min="7177" max="7177" width="23.88671875" style="1941" customWidth="1"/>
    <col min="7178" max="7178" width="2.109375" style="1941" customWidth="1"/>
    <col min="7179" max="7179" width="23.88671875" style="1941" customWidth="1"/>
    <col min="7180" max="7180" width="2.109375" style="1941" customWidth="1"/>
    <col min="7181" max="7181" width="23.88671875" style="1941" customWidth="1"/>
    <col min="7182" max="7182" width="2.109375" style="1941" customWidth="1"/>
    <col min="7183" max="7183" width="23.88671875" style="1941" customWidth="1"/>
    <col min="7184" max="7184" width="2.77734375" style="1941" bestFit="1" customWidth="1"/>
    <col min="7185" max="7423" width="8.88671875" style="1941"/>
    <col min="7424" max="7425" width="8.88671875" style="1941" customWidth="1"/>
    <col min="7426" max="7426" width="10.21875" style="1941" customWidth="1"/>
    <col min="7427" max="7427" width="2.21875" style="1941" customWidth="1"/>
    <col min="7428" max="7428" width="50.44140625" style="1941" customWidth="1"/>
    <col min="7429" max="7429" width="8.88671875" style="1941"/>
    <col min="7430" max="7430" width="2.109375" style="1941" customWidth="1"/>
    <col min="7431" max="7431" width="23.88671875" style="1941" customWidth="1"/>
    <col min="7432" max="7432" width="2.109375" style="1941" customWidth="1"/>
    <col min="7433" max="7433" width="23.88671875" style="1941" customWidth="1"/>
    <col min="7434" max="7434" width="2.109375" style="1941" customWidth="1"/>
    <col min="7435" max="7435" width="23.88671875" style="1941" customWidth="1"/>
    <col min="7436" max="7436" width="2.109375" style="1941" customWidth="1"/>
    <col min="7437" max="7437" width="23.88671875" style="1941" customWidth="1"/>
    <col min="7438" max="7438" width="2.109375" style="1941" customWidth="1"/>
    <col min="7439" max="7439" width="23.88671875" style="1941" customWidth="1"/>
    <col min="7440" max="7440" width="2.77734375" style="1941" bestFit="1" customWidth="1"/>
    <col min="7441" max="7679" width="8.88671875" style="1941"/>
    <col min="7680" max="7681" width="8.88671875" style="1941" customWidth="1"/>
    <col min="7682" max="7682" width="10.21875" style="1941" customWidth="1"/>
    <col min="7683" max="7683" width="2.21875" style="1941" customWidth="1"/>
    <col min="7684" max="7684" width="50.44140625" style="1941" customWidth="1"/>
    <col min="7685" max="7685" width="8.88671875" style="1941"/>
    <col min="7686" max="7686" width="2.109375" style="1941" customWidth="1"/>
    <col min="7687" max="7687" width="23.88671875" style="1941" customWidth="1"/>
    <col min="7688" max="7688" width="2.109375" style="1941" customWidth="1"/>
    <col min="7689" max="7689" width="23.88671875" style="1941" customWidth="1"/>
    <col min="7690" max="7690" width="2.109375" style="1941" customWidth="1"/>
    <col min="7691" max="7691" width="23.88671875" style="1941" customWidth="1"/>
    <col min="7692" max="7692" width="2.109375" style="1941" customWidth="1"/>
    <col min="7693" max="7693" width="23.88671875" style="1941" customWidth="1"/>
    <col min="7694" max="7694" width="2.109375" style="1941" customWidth="1"/>
    <col min="7695" max="7695" width="23.88671875" style="1941" customWidth="1"/>
    <col min="7696" max="7696" width="2.77734375" style="1941" bestFit="1" customWidth="1"/>
    <col min="7697" max="7935" width="8.88671875" style="1941"/>
    <col min="7936" max="7937" width="8.88671875" style="1941" customWidth="1"/>
    <col min="7938" max="7938" width="10.21875" style="1941" customWidth="1"/>
    <col min="7939" max="7939" width="2.21875" style="1941" customWidth="1"/>
    <col min="7940" max="7940" width="50.44140625" style="1941" customWidth="1"/>
    <col min="7941" max="7941" width="8.88671875" style="1941"/>
    <col min="7942" max="7942" width="2.109375" style="1941" customWidth="1"/>
    <col min="7943" max="7943" width="23.88671875" style="1941" customWidth="1"/>
    <col min="7944" max="7944" width="2.109375" style="1941" customWidth="1"/>
    <col min="7945" max="7945" width="23.88671875" style="1941" customWidth="1"/>
    <col min="7946" max="7946" width="2.109375" style="1941" customWidth="1"/>
    <col min="7947" max="7947" width="23.88671875" style="1941" customWidth="1"/>
    <col min="7948" max="7948" width="2.109375" style="1941" customWidth="1"/>
    <col min="7949" max="7949" width="23.88671875" style="1941" customWidth="1"/>
    <col min="7950" max="7950" width="2.109375" style="1941" customWidth="1"/>
    <col min="7951" max="7951" width="23.88671875" style="1941" customWidth="1"/>
    <col min="7952" max="7952" width="2.77734375" style="1941" bestFit="1" customWidth="1"/>
    <col min="7953" max="8191" width="8.88671875" style="1941"/>
    <col min="8192" max="8193" width="8.88671875" style="1941" customWidth="1"/>
    <col min="8194" max="8194" width="10.21875" style="1941" customWidth="1"/>
    <col min="8195" max="8195" width="2.21875" style="1941" customWidth="1"/>
    <col min="8196" max="8196" width="50.44140625" style="1941" customWidth="1"/>
    <col min="8197" max="8197" width="8.88671875" style="1941"/>
    <col min="8198" max="8198" width="2.109375" style="1941" customWidth="1"/>
    <col min="8199" max="8199" width="23.88671875" style="1941" customWidth="1"/>
    <col min="8200" max="8200" width="2.109375" style="1941" customWidth="1"/>
    <col min="8201" max="8201" width="23.88671875" style="1941" customWidth="1"/>
    <col min="8202" max="8202" width="2.109375" style="1941" customWidth="1"/>
    <col min="8203" max="8203" width="23.88671875" style="1941" customWidth="1"/>
    <col min="8204" max="8204" width="2.109375" style="1941" customWidth="1"/>
    <col min="8205" max="8205" width="23.88671875" style="1941" customWidth="1"/>
    <col min="8206" max="8206" width="2.109375" style="1941" customWidth="1"/>
    <col min="8207" max="8207" width="23.88671875" style="1941" customWidth="1"/>
    <col min="8208" max="8208" width="2.77734375" style="1941" bestFit="1" customWidth="1"/>
    <col min="8209" max="8447" width="8.88671875" style="1941"/>
    <col min="8448" max="8449" width="8.88671875" style="1941" customWidth="1"/>
    <col min="8450" max="8450" width="10.21875" style="1941" customWidth="1"/>
    <col min="8451" max="8451" width="2.21875" style="1941" customWidth="1"/>
    <col min="8452" max="8452" width="50.44140625" style="1941" customWidth="1"/>
    <col min="8453" max="8453" width="8.88671875" style="1941"/>
    <col min="8454" max="8454" width="2.109375" style="1941" customWidth="1"/>
    <col min="8455" max="8455" width="23.88671875" style="1941" customWidth="1"/>
    <col min="8456" max="8456" width="2.109375" style="1941" customWidth="1"/>
    <col min="8457" max="8457" width="23.88671875" style="1941" customWidth="1"/>
    <col min="8458" max="8458" width="2.109375" style="1941" customWidth="1"/>
    <col min="8459" max="8459" width="23.88671875" style="1941" customWidth="1"/>
    <col min="8460" max="8460" width="2.109375" style="1941" customWidth="1"/>
    <col min="8461" max="8461" width="23.88671875" style="1941" customWidth="1"/>
    <col min="8462" max="8462" width="2.109375" style="1941" customWidth="1"/>
    <col min="8463" max="8463" width="23.88671875" style="1941" customWidth="1"/>
    <col min="8464" max="8464" width="2.77734375" style="1941" bestFit="1" customWidth="1"/>
    <col min="8465" max="8703" width="8.88671875" style="1941"/>
    <col min="8704" max="8705" width="8.88671875" style="1941" customWidth="1"/>
    <col min="8706" max="8706" width="10.21875" style="1941" customWidth="1"/>
    <col min="8707" max="8707" width="2.21875" style="1941" customWidth="1"/>
    <col min="8708" max="8708" width="50.44140625" style="1941" customWidth="1"/>
    <col min="8709" max="8709" width="8.88671875" style="1941"/>
    <col min="8710" max="8710" width="2.109375" style="1941" customWidth="1"/>
    <col min="8711" max="8711" width="23.88671875" style="1941" customWidth="1"/>
    <col min="8712" max="8712" width="2.109375" style="1941" customWidth="1"/>
    <col min="8713" max="8713" width="23.88671875" style="1941" customWidth="1"/>
    <col min="8714" max="8714" width="2.109375" style="1941" customWidth="1"/>
    <col min="8715" max="8715" width="23.88671875" style="1941" customWidth="1"/>
    <col min="8716" max="8716" width="2.109375" style="1941" customWidth="1"/>
    <col min="8717" max="8717" width="23.88671875" style="1941" customWidth="1"/>
    <col min="8718" max="8718" width="2.109375" style="1941" customWidth="1"/>
    <col min="8719" max="8719" width="23.88671875" style="1941" customWidth="1"/>
    <col min="8720" max="8720" width="2.77734375" style="1941" bestFit="1" customWidth="1"/>
    <col min="8721" max="8959" width="8.88671875" style="1941"/>
    <col min="8960" max="8961" width="8.88671875" style="1941" customWidth="1"/>
    <col min="8962" max="8962" width="10.21875" style="1941" customWidth="1"/>
    <col min="8963" max="8963" width="2.21875" style="1941" customWidth="1"/>
    <col min="8964" max="8964" width="50.44140625" style="1941" customWidth="1"/>
    <col min="8965" max="8965" width="8.88671875" style="1941"/>
    <col min="8966" max="8966" width="2.109375" style="1941" customWidth="1"/>
    <col min="8967" max="8967" width="23.88671875" style="1941" customWidth="1"/>
    <col min="8968" max="8968" width="2.109375" style="1941" customWidth="1"/>
    <col min="8969" max="8969" width="23.88671875" style="1941" customWidth="1"/>
    <col min="8970" max="8970" width="2.109375" style="1941" customWidth="1"/>
    <col min="8971" max="8971" width="23.88671875" style="1941" customWidth="1"/>
    <col min="8972" max="8972" width="2.109375" style="1941" customWidth="1"/>
    <col min="8973" max="8973" width="23.88671875" style="1941" customWidth="1"/>
    <col min="8974" max="8974" width="2.109375" style="1941" customWidth="1"/>
    <col min="8975" max="8975" width="23.88671875" style="1941" customWidth="1"/>
    <col min="8976" max="8976" width="2.77734375" style="1941" bestFit="1" customWidth="1"/>
    <col min="8977" max="9215" width="8.88671875" style="1941"/>
    <col min="9216" max="9217" width="8.88671875" style="1941" customWidth="1"/>
    <col min="9218" max="9218" width="10.21875" style="1941" customWidth="1"/>
    <col min="9219" max="9219" width="2.21875" style="1941" customWidth="1"/>
    <col min="9220" max="9220" width="50.44140625" style="1941" customWidth="1"/>
    <col min="9221" max="9221" width="8.88671875" style="1941"/>
    <col min="9222" max="9222" width="2.109375" style="1941" customWidth="1"/>
    <col min="9223" max="9223" width="23.88671875" style="1941" customWidth="1"/>
    <col min="9224" max="9224" width="2.109375" style="1941" customWidth="1"/>
    <col min="9225" max="9225" width="23.88671875" style="1941" customWidth="1"/>
    <col min="9226" max="9226" width="2.109375" style="1941" customWidth="1"/>
    <col min="9227" max="9227" width="23.88671875" style="1941" customWidth="1"/>
    <col min="9228" max="9228" width="2.109375" style="1941" customWidth="1"/>
    <col min="9229" max="9229" width="23.88671875" style="1941" customWidth="1"/>
    <col min="9230" max="9230" width="2.109375" style="1941" customWidth="1"/>
    <col min="9231" max="9231" width="23.88671875" style="1941" customWidth="1"/>
    <col min="9232" max="9232" width="2.77734375" style="1941" bestFit="1" customWidth="1"/>
    <col min="9233" max="9471" width="8.88671875" style="1941"/>
    <col min="9472" max="9473" width="8.88671875" style="1941" customWidth="1"/>
    <col min="9474" max="9474" width="10.21875" style="1941" customWidth="1"/>
    <col min="9475" max="9475" width="2.21875" style="1941" customWidth="1"/>
    <col min="9476" max="9476" width="50.44140625" style="1941" customWidth="1"/>
    <col min="9477" max="9477" width="8.88671875" style="1941"/>
    <col min="9478" max="9478" width="2.109375" style="1941" customWidth="1"/>
    <col min="9479" max="9479" width="23.88671875" style="1941" customWidth="1"/>
    <col min="9480" max="9480" width="2.109375" style="1941" customWidth="1"/>
    <col min="9481" max="9481" width="23.88671875" style="1941" customWidth="1"/>
    <col min="9482" max="9482" width="2.109375" style="1941" customWidth="1"/>
    <col min="9483" max="9483" width="23.88671875" style="1941" customWidth="1"/>
    <col min="9484" max="9484" width="2.109375" style="1941" customWidth="1"/>
    <col min="9485" max="9485" width="23.88671875" style="1941" customWidth="1"/>
    <col min="9486" max="9486" width="2.109375" style="1941" customWidth="1"/>
    <col min="9487" max="9487" width="23.88671875" style="1941" customWidth="1"/>
    <col min="9488" max="9488" width="2.77734375" style="1941" bestFit="1" customWidth="1"/>
    <col min="9489" max="9727" width="8.88671875" style="1941"/>
    <col min="9728" max="9729" width="8.88671875" style="1941" customWidth="1"/>
    <col min="9730" max="9730" width="10.21875" style="1941" customWidth="1"/>
    <col min="9731" max="9731" width="2.21875" style="1941" customWidth="1"/>
    <col min="9732" max="9732" width="50.44140625" style="1941" customWidth="1"/>
    <col min="9733" max="9733" width="8.88671875" style="1941"/>
    <col min="9734" max="9734" width="2.109375" style="1941" customWidth="1"/>
    <col min="9735" max="9735" width="23.88671875" style="1941" customWidth="1"/>
    <col min="9736" max="9736" width="2.109375" style="1941" customWidth="1"/>
    <col min="9737" max="9737" width="23.88671875" style="1941" customWidth="1"/>
    <col min="9738" max="9738" width="2.109375" style="1941" customWidth="1"/>
    <col min="9739" max="9739" width="23.88671875" style="1941" customWidth="1"/>
    <col min="9740" max="9740" width="2.109375" style="1941" customWidth="1"/>
    <col min="9741" max="9741" width="23.88671875" style="1941" customWidth="1"/>
    <col min="9742" max="9742" width="2.109375" style="1941" customWidth="1"/>
    <col min="9743" max="9743" width="23.88671875" style="1941" customWidth="1"/>
    <col min="9744" max="9744" width="2.77734375" style="1941" bestFit="1" customWidth="1"/>
    <col min="9745" max="9983" width="8.88671875" style="1941"/>
    <col min="9984" max="9985" width="8.88671875" style="1941" customWidth="1"/>
    <col min="9986" max="9986" width="10.21875" style="1941" customWidth="1"/>
    <col min="9987" max="9987" width="2.21875" style="1941" customWidth="1"/>
    <col min="9988" max="9988" width="50.44140625" style="1941" customWidth="1"/>
    <col min="9989" max="9989" width="8.88671875" style="1941"/>
    <col min="9990" max="9990" width="2.109375" style="1941" customWidth="1"/>
    <col min="9991" max="9991" width="23.88671875" style="1941" customWidth="1"/>
    <col min="9992" max="9992" width="2.109375" style="1941" customWidth="1"/>
    <col min="9993" max="9993" width="23.88671875" style="1941" customWidth="1"/>
    <col min="9994" max="9994" width="2.109375" style="1941" customWidth="1"/>
    <col min="9995" max="9995" width="23.88671875" style="1941" customWidth="1"/>
    <col min="9996" max="9996" width="2.109375" style="1941" customWidth="1"/>
    <col min="9997" max="9997" width="23.88671875" style="1941" customWidth="1"/>
    <col min="9998" max="9998" width="2.109375" style="1941" customWidth="1"/>
    <col min="9999" max="9999" width="23.88671875" style="1941" customWidth="1"/>
    <col min="10000" max="10000" width="2.77734375" style="1941" bestFit="1" customWidth="1"/>
    <col min="10001" max="10239" width="8.88671875" style="1941"/>
    <col min="10240" max="10241" width="8.88671875" style="1941" customWidth="1"/>
    <col min="10242" max="10242" width="10.21875" style="1941" customWidth="1"/>
    <col min="10243" max="10243" width="2.21875" style="1941" customWidth="1"/>
    <col min="10244" max="10244" width="50.44140625" style="1941" customWidth="1"/>
    <col min="10245" max="10245" width="8.88671875" style="1941"/>
    <col min="10246" max="10246" width="2.109375" style="1941" customWidth="1"/>
    <col min="10247" max="10247" width="23.88671875" style="1941" customWidth="1"/>
    <col min="10248" max="10248" width="2.109375" style="1941" customWidth="1"/>
    <col min="10249" max="10249" width="23.88671875" style="1941" customWidth="1"/>
    <col min="10250" max="10250" width="2.109375" style="1941" customWidth="1"/>
    <col min="10251" max="10251" width="23.88671875" style="1941" customWidth="1"/>
    <col min="10252" max="10252" width="2.109375" style="1941" customWidth="1"/>
    <col min="10253" max="10253" width="23.88671875" style="1941" customWidth="1"/>
    <col min="10254" max="10254" width="2.109375" style="1941" customWidth="1"/>
    <col min="10255" max="10255" width="23.88671875" style="1941" customWidth="1"/>
    <col min="10256" max="10256" width="2.77734375" style="1941" bestFit="1" customWidth="1"/>
    <col min="10257" max="10495" width="8.88671875" style="1941"/>
    <col min="10496" max="10497" width="8.88671875" style="1941" customWidth="1"/>
    <col min="10498" max="10498" width="10.21875" style="1941" customWidth="1"/>
    <col min="10499" max="10499" width="2.21875" style="1941" customWidth="1"/>
    <col min="10500" max="10500" width="50.44140625" style="1941" customWidth="1"/>
    <col min="10501" max="10501" width="8.88671875" style="1941"/>
    <col min="10502" max="10502" width="2.109375" style="1941" customWidth="1"/>
    <col min="10503" max="10503" width="23.88671875" style="1941" customWidth="1"/>
    <col min="10504" max="10504" width="2.109375" style="1941" customWidth="1"/>
    <col min="10505" max="10505" width="23.88671875" style="1941" customWidth="1"/>
    <col min="10506" max="10506" width="2.109375" style="1941" customWidth="1"/>
    <col min="10507" max="10507" width="23.88671875" style="1941" customWidth="1"/>
    <col min="10508" max="10508" width="2.109375" style="1941" customWidth="1"/>
    <col min="10509" max="10509" width="23.88671875" style="1941" customWidth="1"/>
    <col min="10510" max="10510" width="2.109375" style="1941" customWidth="1"/>
    <col min="10511" max="10511" width="23.88671875" style="1941" customWidth="1"/>
    <col min="10512" max="10512" width="2.77734375" style="1941" bestFit="1" customWidth="1"/>
    <col min="10513" max="10751" width="8.88671875" style="1941"/>
    <col min="10752" max="10753" width="8.88671875" style="1941" customWidth="1"/>
    <col min="10754" max="10754" width="10.21875" style="1941" customWidth="1"/>
    <col min="10755" max="10755" width="2.21875" style="1941" customWidth="1"/>
    <col min="10756" max="10756" width="50.44140625" style="1941" customWidth="1"/>
    <col min="10757" max="10757" width="8.88671875" style="1941"/>
    <col min="10758" max="10758" width="2.109375" style="1941" customWidth="1"/>
    <col min="10759" max="10759" width="23.88671875" style="1941" customWidth="1"/>
    <col min="10760" max="10760" width="2.109375" style="1941" customWidth="1"/>
    <col min="10761" max="10761" width="23.88671875" style="1941" customWidth="1"/>
    <col min="10762" max="10762" width="2.109375" style="1941" customWidth="1"/>
    <col min="10763" max="10763" width="23.88671875" style="1941" customWidth="1"/>
    <col min="10764" max="10764" width="2.109375" style="1941" customWidth="1"/>
    <col min="10765" max="10765" width="23.88671875" style="1941" customWidth="1"/>
    <col min="10766" max="10766" width="2.109375" style="1941" customWidth="1"/>
    <col min="10767" max="10767" width="23.88671875" style="1941" customWidth="1"/>
    <col min="10768" max="10768" width="2.77734375" style="1941" bestFit="1" customWidth="1"/>
    <col min="10769" max="11007" width="8.88671875" style="1941"/>
    <col min="11008" max="11009" width="8.88671875" style="1941" customWidth="1"/>
    <col min="11010" max="11010" width="10.21875" style="1941" customWidth="1"/>
    <col min="11011" max="11011" width="2.21875" style="1941" customWidth="1"/>
    <col min="11012" max="11012" width="50.44140625" style="1941" customWidth="1"/>
    <col min="11013" max="11013" width="8.88671875" style="1941"/>
    <col min="11014" max="11014" width="2.109375" style="1941" customWidth="1"/>
    <col min="11015" max="11015" width="23.88671875" style="1941" customWidth="1"/>
    <col min="11016" max="11016" width="2.109375" style="1941" customWidth="1"/>
    <col min="11017" max="11017" width="23.88671875" style="1941" customWidth="1"/>
    <col min="11018" max="11018" width="2.109375" style="1941" customWidth="1"/>
    <col min="11019" max="11019" width="23.88671875" style="1941" customWidth="1"/>
    <col min="11020" max="11020" width="2.109375" style="1941" customWidth="1"/>
    <col min="11021" max="11021" width="23.88671875" style="1941" customWidth="1"/>
    <col min="11022" max="11022" width="2.109375" style="1941" customWidth="1"/>
    <col min="11023" max="11023" width="23.88671875" style="1941" customWidth="1"/>
    <col min="11024" max="11024" width="2.77734375" style="1941" bestFit="1" customWidth="1"/>
    <col min="11025" max="11263" width="8.88671875" style="1941"/>
    <col min="11264" max="11265" width="8.88671875" style="1941" customWidth="1"/>
    <col min="11266" max="11266" width="10.21875" style="1941" customWidth="1"/>
    <col min="11267" max="11267" width="2.21875" style="1941" customWidth="1"/>
    <col min="11268" max="11268" width="50.44140625" style="1941" customWidth="1"/>
    <col min="11269" max="11269" width="8.88671875" style="1941"/>
    <col min="11270" max="11270" width="2.109375" style="1941" customWidth="1"/>
    <col min="11271" max="11271" width="23.88671875" style="1941" customWidth="1"/>
    <col min="11272" max="11272" width="2.109375" style="1941" customWidth="1"/>
    <col min="11273" max="11273" width="23.88671875" style="1941" customWidth="1"/>
    <col min="11274" max="11274" width="2.109375" style="1941" customWidth="1"/>
    <col min="11275" max="11275" width="23.88671875" style="1941" customWidth="1"/>
    <col min="11276" max="11276" width="2.109375" style="1941" customWidth="1"/>
    <col min="11277" max="11277" width="23.88671875" style="1941" customWidth="1"/>
    <col min="11278" max="11278" width="2.109375" style="1941" customWidth="1"/>
    <col min="11279" max="11279" width="23.88671875" style="1941" customWidth="1"/>
    <col min="11280" max="11280" width="2.77734375" style="1941" bestFit="1" customWidth="1"/>
    <col min="11281" max="11519" width="8.88671875" style="1941"/>
    <col min="11520" max="11521" width="8.88671875" style="1941" customWidth="1"/>
    <col min="11522" max="11522" width="10.21875" style="1941" customWidth="1"/>
    <col min="11523" max="11523" width="2.21875" style="1941" customWidth="1"/>
    <col min="11524" max="11524" width="50.44140625" style="1941" customWidth="1"/>
    <col min="11525" max="11525" width="8.88671875" style="1941"/>
    <col min="11526" max="11526" width="2.109375" style="1941" customWidth="1"/>
    <col min="11527" max="11527" width="23.88671875" style="1941" customWidth="1"/>
    <col min="11528" max="11528" width="2.109375" style="1941" customWidth="1"/>
    <col min="11529" max="11529" width="23.88671875" style="1941" customWidth="1"/>
    <col min="11530" max="11530" width="2.109375" style="1941" customWidth="1"/>
    <col min="11531" max="11531" width="23.88671875" style="1941" customWidth="1"/>
    <col min="11532" max="11532" width="2.109375" style="1941" customWidth="1"/>
    <col min="11533" max="11533" width="23.88671875" style="1941" customWidth="1"/>
    <col min="11534" max="11534" width="2.109375" style="1941" customWidth="1"/>
    <col min="11535" max="11535" width="23.88671875" style="1941" customWidth="1"/>
    <col min="11536" max="11536" width="2.77734375" style="1941" bestFit="1" customWidth="1"/>
    <col min="11537" max="11775" width="8.88671875" style="1941"/>
    <col min="11776" max="11777" width="8.88671875" style="1941" customWidth="1"/>
    <col min="11778" max="11778" width="10.21875" style="1941" customWidth="1"/>
    <col min="11779" max="11779" width="2.21875" style="1941" customWidth="1"/>
    <col min="11780" max="11780" width="50.44140625" style="1941" customWidth="1"/>
    <col min="11781" max="11781" width="8.88671875" style="1941"/>
    <col min="11782" max="11782" width="2.109375" style="1941" customWidth="1"/>
    <col min="11783" max="11783" width="23.88671875" style="1941" customWidth="1"/>
    <col min="11784" max="11784" width="2.109375" style="1941" customWidth="1"/>
    <col min="11785" max="11785" width="23.88671875" style="1941" customWidth="1"/>
    <col min="11786" max="11786" width="2.109375" style="1941" customWidth="1"/>
    <col min="11787" max="11787" width="23.88671875" style="1941" customWidth="1"/>
    <col min="11788" max="11788" width="2.109375" style="1941" customWidth="1"/>
    <col min="11789" max="11789" width="23.88671875" style="1941" customWidth="1"/>
    <col min="11790" max="11790" width="2.109375" style="1941" customWidth="1"/>
    <col min="11791" max="11791" width="23.88671875" style="1941" customWidth="1"/>
    <col min="11792" max="11792" width="2.77734375" style="1941" bestFit="1" customWidth="1"/>
    <col min="11793" max="12031" width="8.88671875" style="1941"/>
    <col min="12032" max="12033" width="8.88671875" style="1941" customWidth="1"/>
    <col min="12034" max="12034" width="10.21875" style="1941" customWidth="1"/>
    <col min="12035" max="12035" width="2.21875" style="1941" customWidth="1"/>
    <col min="12036" max="12036" width="50.44140625" style="1941" customWidth="1"/>
    <col min="12037" max="12037" width="8.88671875" style="1941"/>
    <col min="12038" max="12038" width="2.109375" style="1941" customWidth="1"/>
    <col min="12039" max="12039" width="23.88671875" style="1941" customWidth="1"/>
    <col min="12040" max="12040" width="2.109375" style="1941" customWidth="1"/>
    <col min="12041" max="12041" width="23.88671875" style="1941" customWidth="1"/>
    <col min="12042" max="12042" width="2.109375" style="1941" customWidth="1"/>
    <col min="12043" max="12043" width="23.88671875" style="1941" customWidth="1"/>
    <col min="12044" max="12044" width="2.109375" style="1941" customWidth="1"/>
    <col min="12045" max="12045" width="23.88671875" style="1941" customWidth="1"/>
    <col min="12046" max="12046" width="2.109375" style="1941" customWidth="1"/>
    <col min="12047" max="12047" width="23.88671875" style="1941" customWidth="1"/>
    <col min="12048" max="12048" width="2.77734375" style="1941" bestFit="1" customWidth="1"/>
    <col min="12049" max="12287" width="8.88671875" style="1941"/>
    <col min="12288" max="12289" width="8.88671875" style="1941" customWidth="1"/>
    <col min="12290" max="12290" width="10.21875" style="1941" customWidth="1"/>
    <col min="12291" max="12291" width="2.21875" style="1941" customWidth="1"/>
    <col min="12292" max="12292" width="50.44140625" style="1941" customWidth="1"/>
    <col min="12293" max="12293" width="8.88671875" style="1941"/>
    <col min="12294" max="12294" width="2.109375" style="1941" customWidth="1"/>
    <col min="12295" max="12295" width="23.88671875" style="1941" customWidth="1"/>
    <col min="12296" max="12296" width="2.109375" style="1941" customWidth="1"/>
    <col min="12297" max="12297" width="23.88671875" style="1941" customWidth="1"/>
    <col min="12298" max="12298" width="2.109375" style="1941" customWidth="1"/>
    <col min="12299" max="12299" width="23.88671875" style="1941" customWidth="1"/>
    <col min="12300" max="12300" width="2.109375" style="1941" customWidth="1"/>
    <col min="12301" max="12301" width="23.88671875" style="1941" customWidth="1"/>
    <col min="12302" max="12302" width="2.109375" style="1941" customWidth="1"/>
    <col min="12303" max="12303" width="23.88671875" style="1941" customWidth="1"/>
    <col min="12304" max="12304" width="2.77734375" style="1941" bestFit="1" customWidth="1"/>
    <col min="12305" max="12543" width="8.88671875" style="1941"/>
    <col min="12544" max="12545" width="8.88671875" style="1941" customWidth="1"/>
    <col min="12546" max="12546" width="10.21875" style="1941" customWidth="1"/>
    <col min="12547" max="12547" width="2.21875" style="1941" customWidth="1"/>
    <col min="12548" max="12548" width="50.44140625" style="1941" customWidth="1"/>
    <col min="12549" max="12549" width="8.88671875" style="1941"/>
    <col min="12550" max="12550" width="2.109375" style="1941" customWidth="1"/>
    <col min="12551" max="12551" width="23.88671875" style="1941" customWidth="1"/>
    <col min="12552" max="12552" width="2.109375" style="1941" customWidth="1"/>
    <col min="12553" max="12553" width="23.88671875" style="1941" customWidth="1"/>
    <col min="12554" max="12554" width="2.109375" style="1941" customWidth="1"/>
    <col min="12555" max="12555" width="23.88671875" style="1941" customWidth="1"/>
    <col min="12556" max="12556" width="2.109375" style="1941" customWidth="1"/>
    <col min="12557" max="12557" width="23.88671875" style="1941" customWidth="1"/>
    <col min="12558" max="12558" width="2.109375" style="1941" customWidth="1"/>
    <col min="12559" max="12559" width="23.88671875" style="1941" customWidth="1"/>
    <col min="12560" max="12560" width="2.77734375" style="1941" bestFit="1" customWidth="1"/>
    <col min="12561" max="12799" width="8.88671875" style="1941"/>
    <col min="12800" max="12801" width="8.88671875" style="1941" customWidth="1"/>
    <col min="12802" max="12802" width="10.21875" style="1941" customWidth="1"/>
    <col min="12803" max="12803" width="2.21875" style="1941" customWidth="1"/>
    <col min="12804" max="12804" width="50.44140625" style="1941" customWidth="1"/>
    <col min="12805" max="12805" width="8.88671875" style="1941"/>
    <col min="12806" max="12806" width="2.109375" style="1941" customWidth="1"/>
    <col min="12807" max="12807" width="23.88671875" style="1941" customWidth="1"/>
    <col min="12808" max="12808" width="2.109375" style="1941" customWidth="1"/>
    <col min="12809" max="12809" width="23.88671875" style="1941" customWidth="1"/>
    <col min="12810" max="12810" width="2.109375" style="1941" customWidth="1"/>
    <col min="12811" max="12811" width="23.88671875" style="1941" customWidth="1"/>
    <col min="12812" max="12812" width="2.109375" style="1941" customWidth="1"/>
    <col min="12813" max="12813" width="23.88671875" style="1941" customWidth="1"/>
    <col min="12814" max="12814" width="2.109375" style="1941" customWidth="1"/>
    <col min="12815" max="12815" width="23.88671875" style="1941" customWidth="1"/>
    <col min="12816" max="12816" width="2.77734375" style="1941" bestFit="1" customWidth="1"/>
    <col min="12817" max="13055" width="8.88671875" style="1941"/>
    <col min="13056" max="13057" width="8.88671875" style="1941" customWidth="1"/>
    <col min="13058" max="13058" width="10.21875" style="1941" customWidth="1"/>
    <col min="13059" max="13059" width="2.21875" style="1941" customWidth="1"/>
    <col min="13060" max="13060" width="50.44140625" style="1941" customWidth="1"/>
    <col min="13061" max="13061" width="8.88671875" style="1941"/>
    <col min="13062" max="13062" width="2.109375" style="1941" customWidth="1"/>
    <col min="13063" max="13063" width="23.88671875" style="1941" customWidth="1"/>
    <col min="13064" max="13064" width="2.109375" style="1941" customWidth="1"/>
    <col min="13065" max="13065" width="23.88671875" style="1941" customWidth="1"/>
    <col min="13066" max="13066" width="2.109375" style="1941" customWidth="1"/>
    <col min="13067" max="13067" width="23.88671875" style="1941" customWidth="1"/>
    <col min="13068" max="13068" width="2.109375" style="1941" customWidth="1"/>
    <col min="13069" max="13069" width="23.88671875" style="1941" customWidth="1"/>
    <col min="13070" max="13070" width="2.109375" style="1941" customWidth="1"/>
    <col min="13071" max="13071" width="23.88671875" style="1941" customWidth="1"/>
    <col min="13072" max="13072" width="2.77734375" style="1941" bestFit="1" customWidth="1"/>
    <col min="13073" max="13311" width="8.88671875" style="1941"/>
    <col min="13312" max="13313" width="8.88671875" style="1941" customWidth="1"/>
    <col min="13314" max="13314" width="10.21875" style="1941" customWidth="1"/>
    <col min="13315" max="13315" width="2.21875" style="1941" customWidth="1"/>
    <col min="13316" max="13316" width="50.44140625" style="1941" customWidth="1"/>
    <col min="13317" max="13317" width="8.88671875" style="1941"/>
    <col min="13318" max="13318" width="2.109375" style="1941" customWidth="1"/>
    <col min="13319" max="13319" width="23.88671875" style="1941" customWidth="1"/>
    <col min="13320" max="13320" width="2.109375" style="1941" customWidth="1"/>
    <col min="13321" max="13321" width="23.88671875" style="1941" customWidth="1"/>
    <col min="13322" max="13322" width="2.109375" style="1941" customWidth="1"/>
    <col min="13323" max="13323" width="23.88671875" style="1941" customWidth="1"/>
    <col min="13324" max="13324" width="2.109375" style="1941" customWidth="1"/>
    <col min="13325" max="13325" width="23.88671875" style="1941" customWidth="1"/>
    <col min="13326" max="13326" width="2.109375" style="1941" customWidth="1"/>
    <col min="13327" max="13327" width="23.88671875" style="1941" customWidth="1"/>
    <col min="13328" max="13328" width="2.77734375" style="1941" bestFit="1" customWidth="1"/>
    <col min="13329" max="13567" width="8.88671875" style="1941"/>
    <col min="13568" max="13569" width="8.88671875" style="1941" customWidth="1"/>
    <col min="13570" max="13570" width="10.21875" style="1941" customWidth="1"/>
    <col min="13571" max="13571" width="2.21875" style="1941" customWidth="1"/>
    <col min="13572" max="13572" width="50.44140625" style="1941" customWidth="1"/>
    <col min="13573" max="13573" width="8.88671875" style="1941"/>
    <col min="13574" max="13574" width="2.109375" style="1941" customWidth="1"/>
    <col min="13575" max="13575" width="23.88671875" style="1941" customWidth="1"/>
    <col min="13576" max="13576" width="2.109375" style="1941" customWidth="1"/>
    <col min="13577" max="13577" width="23.88671875" style="1941" customWidth="1"/>
    <col min="13578" max="13578" width="2.109375" style="1941" customWidth="1"/>
    <col min="13579" max="13579" width="23.88671875" style="1941" customWidth="1"/>
    <col min="13580" max="13580" width="2.109375" style="1941" customWidth="1"/>
    <col min="13581" max="13581" width="23.88671875" style="1941" customWidth="1"/>
    <col min="13582" max="13582" width="2.109375" style="1941" customWidth="1"/>
    <col min="13583" max="13583" width="23.88671875" style="1941" customWidth="1"/>
    <col min="13584" max="13584" width="2.77734375" style="1941" bestFit="1" customWidth="1"/>
    <col min="13585" max="13823" width="8.88671875" style="1941"/>
    <col min="13824" max="13825" width="8.88671875" style="1941" customWidth="1"/>
    <col min="13826" max="13826" width="10.21875" style="1941" customWidth="1"/>
    <col min="13827" max="13827" width="2.21875" style="1941" customWidth="1"/>
    <col min="13828" max="13828" width="50.44140625" style="1941" customWidth="1"/>
    <col min="13829" max="13829" width="8.88671875" style="1941"/>
    <col min="13830" max="13830" width="2.109375" style="1941" customWidth="1"/>
    <col min="13831" max="13831" width="23.88671875" style="1941" customWidth="1"/>
    <col min="13832" max="13832" width="2.109375" style="1941" customWidth="1"/>
    <col min="13833" max="13833" width="23.88671875" style="1941" customWidth="1"/>
    <col min="13834" max="13834" width="2.109375" style="1941" customWidth="1"/>
    <col min="13835" max="13835" width="23.88671875" style="1941" customWidth="1"/>
    <col min="13836" max="13836" width="2.109375" style="1941" customWidth="1"/>
    <col min="13837" max="13837" width="23.88671875" style="1941" customWidth="1"/>
    <col min="13838" max="13838" width="2.109375" style="1941" customWidth="1"/>
    <col min="13839" max="13839" width="23.88671875" style="1941" customWidth="1"/>
    <col min="13840" max="13840" width="2.77734375" style="1941" bestFit="1" customWidth="1"/>
    <col min="13841" max="14079" width="8.88671875" style="1941"/>
    <col min="14080" max="14081" width="8.88671875" style="1941" customWidth="1"/>
    <col min="14082" max="14082" width="10.21875" style="1941" customWidth="1"/>
    <col min="14083" max="14083" width="2.21875" style="1941" customWidth="1"/>
    <col min="14084" max="14084" width="50.44140625" style="1941" customWidth="1"/>
    <col min="14085" max="14085" width="8.88671875" style="1941"/>
    <col min="14086" max="14086" width="2.109375" style="1941" customWidth="1"/>
    <col min="14087" max="14087" width="23.88671875" style="1941" customWidth="1"/>
    <col min="14088" max="14088" width="2.109375" style="1941" customWidth="1"/>
    <col min="14089" max="14089" width="23.88671875" style="1941" customWidth="1"/>
    <col min="14090" max="14090" width="2.109375" style="1941" customWidth="1"/>
    <col min="14091" max="14091" width="23.88671875" style="1941" customWidth="1"/>
    <col min="14092" max="14092" width="2.109375" style="1941" customWidth="1"/>
    <col min="14093" max="14093" width="23.88671875" style="1941" customWidth="1"/>
    <col min="14094" max="14094" width="2.109375" style="1941" customWidth="1"/>
    <col min="14095" max="14095" width="23.88671875" style="1941" customWidth="1"/>
    <col min="14096" max="14096" width="2.77734375" style="1941" bestFit="1" customWidth="1"/>
    <col min="14097" max="14335" width="8.88671875" style="1941"/>
    <col min="14336" max="14337" width="8.88671875" style="1941" customWidth="1"/>
    <col min="14338" max="14338" width="10.21875" style="1941" customWidth="1"/>
    <col min="14339" max="14339" width="2.21875" style="1941" customWidth="1"/>
    <col min="14340" max="14340" width="50.44140625" style="1941" customWidth="1"/>
    <col min="14341" max="14341" width="8.88671875" style="1941"/>
    <col min="14342" max="14342" width="2.109375" style="1941" customWidth="1"/>
    <col min="14343" max="14343" width="23.88671875" style="1941" customWidth="1"/>
    <col min="14344" max="14344" width="2.109375" style="1941" customWidth="1"/>
    <col min="14345" max="14345" width="23.88671875" style="1941" customWidth="1"/>
    <col min="14346" max="14346" width="2.109375" style="1941" customWidth="1"/>
    <col min="14347" max="14347" width="23.88671875" style="1941" customWidth="1"/>
    <col min="14348" max="14348" width="2.109375" style="1941" customWidth="1"/>
    <col min="14349" max="14349" width="23.88671875" style="1941" customWidth="1"/>
    <col min="14350" max="14350" width="2.109375" style="1941" customWidth="1"/>
    <col min="14351" max="14351" width="23.88671875" style="1941" customWidth="1"/>
    <col min="14352" max="14352" width="2.77734375" style="1941" bestFit="1" customWidth="1"/>
    <col min="14353" max="14591" width="8.88671875" style="1941"/>
    <col min="14592" max="14593" width="8.88671875" style="1941" customWidth="1"/>
    <col min="14594" max="14594" width="10.21875" style="1941" customWidth="1"/>
    <col min="14595" max="14595" width="2.21875" style="1941" customWidth="1"/>
    <col min="14596" max="14596" width="50.44140625" style="1941" customWidth="1"/>
    <col min="14597" max="14597" width="8.88671875" style="1941"/>
    <col min="14598" max="14598" width="2.109375" style="1941" customWidth="1"/>
    <col min="14599" max="14599" width="23.88671875" style="1941" customWidth="1"/>
    <col min="14600" max="14600" width="2.109375" style="1941" customWidth="1"/>
    <col min="14601" max="14601" width="23.88671875" style="1941" customWidth="1"/>
    <col min="14602" max="14602" width="2.109375" style="1941" customWidth="1"/>
    <col min="14603" max="14603" width="23.88671875" style="1941" customWidth="1"/>
    <col min="14604" max="14604" width="2.109375" style="1941" customWidth="1"/>
    <col min="14605" max="14605" width="23.88671875" style="1941" customWidth="1"/>
    <col min="14606" max="14606" width="2.109375" style="1941" customWidth="1"/>
    <col min="14607" max="14607" width="23.88671875" style="1941" customWidth="1"/>
    <col min="14608" max="14608" width="2.77734375" style="1941" bestFit="1" customWidth="1"/>
    <col min="14609" max="14847" width="8.88671875" style="1941"/>
    <col min="14848" max="14849" width="8.88671875" style="1941" customWidth="1"/>
    <col min="14850" max="14850" width="10.21875" style="1941" customWidth="1"/>
    <col min="14851" max="14851" width="2.21875" style="1941" customWidth="1"/>
    <col min="14852" max="14852" width="50.44140625" style="1941" customWidth="1"/>
    <col min="14853" max="14853" width="8.88671875" style="1941"/>
    <col min="14854" max="14854" width="2.109375" style="1941" customWidth="1"/>
    <col min="14855" max="14855" width="23.88671875" style="1941" customWidth="1"/>
    <col min="14856" max="14856" width="2.109375" style="1941" customWidth="1"/>
    <col min="14857" max="14857" width="23.88671875" style="1941" customWidth="1"/>
    <col min="14858" max="14858" width="2.109375" style="1941" customWidth="1"/>
    <col min="14859" max="14859" width="23.88671875" style="1941" customWidth="1"/>
    <col min="14860" max="14860" width="2.109375" style="1941" customWidth="1"/>
    <col min="14861" max="14861" width="23.88671875" style="1941" customWidth="1"/>
    <col min="14862" max="14862" width="2.109375" style="1941" customWidth="1"/>
    <col min="14863" max="14863" width="23.88671875" style="1941" customWidth="1"/>
    <col min="14864" max="14864" width="2.77734375" style="1941" bestFit="1" customWidth="1"/>
    <col min="14865" max="15103" width="8.88671875" style="1941"/>
    <col min="15104" max="15105" width="8.88671875" style="1941" customWidth="1"/>
    <col min="15106" max="15106" width="10.21875" style="1941" customWidth="1"/>
    <col min="15107" max="15107" width="2.21875" style="1941" customWidth="1"/>
    <col min="15108" max="15108" width="50.44140625" style="1941" customWidth="1"/>
    <col min="15109" max="15109" width="8.88671875" style="1941"/>
    <col min="15110" max="15110" width="2.109375" style="1941" customWidth="1"/>
    <col min="15111" max="15111" width="23.88671875" style="1941" customWidth="1"/>
    <col min="15112" max="15112" width="2.109375" style="1941" customWidth="1"/>
    <col min="15113" max="15113" width="23.88671875" style="1941" customWidth="1"/>
    <col min="15114" max="15114" width="2.109375" style="1941" customWidth="1"/>
    <col min="15115" max="15115" width="23.88671875" style="1941" customWidth="1"/>
    <col min="15116" max="15116" width="2.109375" style="1941" customWidth="1"/>
    <col min="15117" max="15117" width="23.88671875" style="1941" customWidth="1"/>
    <col min="15118" max="15118" width="2.109375" style="1941" customWidth="1"/>
    <col min="15119" max="15119" width="23.88671875" style="1941" customWidth="1"/>
    <col min="15120" max="15120" width="2.77734375" style="1941" bestFit="1" customWidth="1"/>
    <col min="15121" max="15359" width="8.88671875" style="1941"/>
    <col min="15360" max="15361" width="8.88671875" style="1941" customWidth="1"/>
    <col min="15362" max="15362" width="10.21875" style="1941" customWidth="1"/>
    <col min="15363" max="15363" width="2.21875" style="1941" customWidth="1"/>
    <col min="15364" max="15364" width="50.44140625" style="1941" customWidth="1"/>
    <col min="15365" max="15365" width="8.88671875" style="1941"/>
    <col min="15366" max="15366" width="2.109375" style="1941" customWidth="1"/>
    <col min="15367" max="15367" width="23.88671875" style="1941" customWidth="1"/>
    <col min="15368" max="15368" width="2.109375" style="1941" customWidth="1"/>
    <col min="15369" max="15369" width="23.88671875" style="1941" customWidth="1"/>
    <col min="15370" max="15370" width="2.109375" style="1941" customWidth="1"/>
    <col min="15371" max="15371" width="23.88671875" style="1941" customWidth="1"/>
    <col min="15372" max="15372" width="2.109375" style="1941" customWidth="1"/>
    <col min="15373" max="15373" width="23.88671875" style="1941" customWidth="1"/>
    <col min="15374" max="15374" width="2.109375" style="1941" customWidth="1"/>
    <col min="15375" max="15375" width="23.88671875" style="1941" customWidth="1"/>
    <col min="15376" max="15376" width="2.77734375" style="1941" bestFit="1" customWidth="1"/>
    <col min="15377" max="15615" width="8.88671875" style="1941"/>
    <col min="15616" max="15617" width="8.88671875" style="1941" customWidth="1"/>
    <col min="15618" max="15618" width="10.21875" style="1941" customWidth="1"/>
    <col min="15619" max="15619" width="2.21875" style="1941" customWidth="1"/>
    <col min="15620" max="15620" width="50.44140625" style="1941" customWidth="1"/>
    <col min="15621" max="15621" width="8.88671875" style="1941"/>
    <col min="15622" max="15622" width="2.109375" style="1941" customWidth="1"/>
    <col min="15623" max="15623" width="23.88671875" style="1941" customWidth="1"/>
    <col min="15624" max="15624" width="2.109375" style="1941" customWidth="1"/>
    <col min="15625" max="15625" width="23.88671875" style="1941" customWidth="1"/>
    <col min="15626" max="15626" width="2.109375" style="1941" customWidth="1"/>
    <col min="15627" max="15627" width="23.88671875" style="1941" customWidth="1"/>
    <col min="15628" max="15628" width="2.109375" style="1941" customWidth="1"/>
    <col min="15629" max="15629" width="23.88671875" style="1941" customWidth="1"/>
    <col min="15630" max="15630" width="2.109375" style="1941" customWidth="1"/>
    <col min="15631" max="15631" width="23.88671875" style="1941" customWidth="1"/>
    <col min="15632" max="15632" width="2.77734375" style="1941" bestFit="1" customWidth="1"/>
    <col min="15633" max="15871" width="8.88671875" style="1941"/>
    <col min="15872" max="15873" width="8.88671875" style="1941" customWidth="1"/>
    <col min="15874" max="15874" width="10.21875" style="1941" customWidth="1"/>
    <col min="15875" max="15875" width="2.21875" style="1941" customWidth="1"/>
    <col min="15876" max="15876" width="50.44140625" style="1941" customWidth="1"/>
    <col min="15877" max="15877" width="8.88671875" style="1941"/>
    <col min="15878" max="15878" width="2.109375" style="1941" customWidth="1"/>
    <col min="15879" max="15879" width="23.88671875" style="1941" customWidth="1"/>
    <col min="15880" max="15880" width="2.109375" style="1941" customWidth="1"/>
    <col min="15881" max="15881" width="23.88671875" style="1941" customWidth="1"/>
    <col min="15882" max="15882" width="2.109375" style="1941" customWidth="1"/>
    <col min="15883" max="15883" width="23.88671875" style="1941" customWidth="1"/>
    <col min="15884" max="15884" width="2.109375" style="1941" customWidth="1"/>
    <col min="15885" max="15885" width="23.88671875" style="1941" customWidth="1"/>
    <col min="15886" max="15886" width="2.109375" style="1941" customWidth="1"/>
    <col min="15887" max="15887" width="23.88671875" style="1941" customWidth="1"/>
    <col min="15888" max="15888" width="2.77734375" style="1941" bestFit="1" customWidth="1"/>
    <col min="15889" max="16127" width="8.88671875" style="1941"/>
    <col min="16128" max="16129" width="8.88671875" style="1941" customWidth="1"/>
    <col min="16130" max="16130" width="10.21875" style="1941" customWidth="1"/>
    <col min="16131" max="16131" width="2.21875" style="1941" customWidth="1"/>
    <col min="16132" max="16132" width="50.44140625" style="1941" customWidth="1"/>
    <col min="16133" max="16133" width="8.88671875" style="1941"/>
    <col min="16134" max="16134" width="2.109375" style="1941" customWidth="1"/>
    <col min="16135" max="16135" width="23.88671875" style="1941" customWidth="1"/>
    <col min="16136" max="16136" width="2.109375" style="1941" customWidth="1"/>
    <col min="16137" max="16137" width="23.88671875" style="1941" customWidth="1"/>
    <col min="16138" max="16138" width="2.109375" style="1941" customWidth="1"/>
    <col min="16139" max="16139" width="23.88671875" style="1941" customWidth="1"/>
    <col min="16140" max="16140" width="2.109375" style="1941" customWidth="1"/>
    <col min="16141" max="16141" width="23.88671875" style="1941" customWidth="1"/>
    <col min="16142" max="16142" width="2.109375" style="1941" customWidth="1"/>
    <col min="16143" max="16143" width="23.88671875" style="1941" customWidth="1"/>
    <col min="16144" max="16144" width="2.77734375" style="1941" bestFit="1" customWidth="1"/>
    <col min="16145" max="16384" width="8.88671875" style="1941"/>
  </cols>
  <sheetData>
    <row r="1" spans="2:16" ht="15.75">
      <c r="B1" s="1942"/>
      <c r="C1" s="1943"/>
      <c r="D1" s="1720" t="s">
        <v>1805</v>
      </c>
      <c r="E1" s="1943"/>
      <c r="F1" s="1944"/>
      <c r="G1" s="1942"/>
      <c r="H1" s="1943"/>
      <c r="I1" s="1942"/>
      <c r="J1" s="1943"/>
      <c r="K1" s="1942"/>
      <c r="L1" s="1943"/>
      <c r="M1" s="1942"/>
      <c r="N1" s="1943"/>
      <c r="P1" s="1945"/>
    </row>
    <row r="2" spans="2:16" ht="15.75">
      <c r="B2" s="1942"/>
      <c r="C2" s="1943"/>
      <c r="D2" s="1942"/>
      <c r="E2" s="1943"/>
      <c r="F2" s="1944"/>
      <c r="G2" s="1942"/>
      <c r="H2" s="1943"/>
      <c r="I2" s="1942"/>
      <c r="J2" s="1943"/>
      <c r="K2" s="1942"/>
      <c r="L2" s="1943"/>
      <c r="M2" s="1942"/>
      <c r="N2" s="1943"/>
      <c r="O2" s="1761" t="s">
        <v>935</v>
      </c>
      <c r="P2" s="1945"/>
    </row>
    <row r="3" spans="2:16" ht="15.75">
      <c r="B3" s="1942"/>
      <c r="C3" s="1943"/>
      <c r="D3" s="1942"/>
      <c r="E3" s="1943"/>
      <c r="F3" s="1944"/>
      <c r="G3" s="1942"/>
      <c r="H3" s="1943"/>
      <c r="I3" s="1942"/>
      <c r="J3" s="1943"/>
      <c r="K3" s="1942"/>
      <c r="L3" s="1943"/>
      <c r="M3" s="1942"/>
      <c r="N3" s="1943"/>
      <c r="O3" s="1946"/>
      <c r="P3" s="1947"/>
    </row>
    <row r="4" spans="2:16" ht="18">
      <c r="B4" s="1759"/>
      <c r="C4" s="1948"/>
      <c r="D4" s="1766" t="s">
        <v>0</v>
      </c>
      <c r="E4" s="1948"/>
      <c r="F4" s="1948"/>
      <c r="G4"/>
      <c r="H4" s="1949"/>
      <c r="I4"/>
      <c r="J4" s="1949"/>
      <c r="K4"/>
      <c r="L4" s="1949"/>
      <c r="M4" s="1762"/>
      <c r="N4" s="1762"/>
      <c r="O4" s="1762"/>
      <c r="P4" s="1950"/>
    </row>
    <row r="5" spans="2:16" ht="18">
      <c r="B5" s="1759"/>
      <c r="C5" s="1948"/>
      <c r="D5" s="1766" t="s">
        <v>1557</v>
      </c>
      <c r="E5" s="1948"/>
      <c r="F5" s="1948"/>
      <c r="G5"/>
      <c r="H5" s="1949"/>
      <c r="I5"/>
      <c r="J5" s="1949"/>
      <c r="K5"/>
      <c r="L5" s="1949"/>
      <c r="M5" s="1763"/>
      <c r="N5" s="1763"/>
      <c r="O5" s="1763"/>
      <c r="P5" s="1951"/>
    </row>
    <row r="6" spans="2:16" ht="15.75">
      <c r="B6" s="1759"/>
      <c r="C6" s="1948"/>
      <c r="D6" s="1760"/>
      <c r="E6" s="1948"/>
      <c r="F6" s="1948"/>
      <c r="G6"/>
      <c r="H6" s="1949"/>
      <c r="I6"/>
      <c r="J6" s="1949"/>
      <c r="K6"/>
      <c r="L6" s="1949"/>
      <c r="M6" s="1764"/>
      <c r="N6" s="1764"/>
      <c r="O6" s="1764"/>
      <c r="P6" s="1952"/>
    </row>
    <row r="7" spans="2:16" ht="15.75">
      <c r="B7" s="1759"/>
      <c r="C7" s="1953"/>
      <c r="D7" s="1758"/>
      <c r="E7" s="1954"/>
      <c r="F7" s="1954"/>
      <c r="G7"/>
      <c r="H7" s="1949"/>
      <c r="I7"/>
      <c r="J7" s="1949"/>
      <c r="K7"/>
      <c r="L7" s="1949"/>
      <c r="M7" s="1765"/>
      <c r="N7" s="1765"/>
      <c r="O7" s="1765"/>
      <c r="P7" s="1955"/>
    </row>
    <row r="8" spans="2:16" s="1429" customFormat="1" ht="16.5" thickBot="1">
      <c r="B8" s="1767" t="s">
        <v>936</v>
      </c>
      <c r="C8" s="2631"/>
      <c r="D8" s="1768" t="s">
        <v>937</v>
      </c>
      <c r="E8" s="1768"/>
      <c r="F8" s="1768"/>
      <c r="G8" s="1957">
        <v>41670</v>
      </c>
      <c r="H8" s="2632"/>
      <c r="I8" s="1957">
        <v>41698</v>
      </c>
      <c r="J8" s="2632"/>
      <c r="K8" s="1957">
        <v>41729</v>
      </c>
      <c r="L8" s="2632"/>
      <c r="M8" s="2632" t="s">
        <v>938</v>
      </c>
      <c r="N8" s="2633"/>
      <c r="O8" s="1957">
        <v>41759</v>
      </c>
      <c r="P8" s="1958"/>
    </row>
    <row r="9" spans="2:16" s="1429" customFormat="1" ht="15.75">
      <c r="B9" s="2102"/>
      <c r="C9" s="1960"/>
      <c r="D9" s="1769" t="s">
        <v>176</v>
      </c>
      <c r="E9" s="1956"/>
      <c r="F9" s="1956"/>
      <c r="G9" s="2634"/>
      <c r="H9" s="2634"/>
      <c r="I9" s="2634"/>
      <c r="J9" s="2634"/>
      <c r="K9" s="2634"/>
      <c r="L9" s="2634"/>
      <c r="M9" s="2635"/>
      <c r="N9" s="2635"/>
      <c r="O9" s="2635"/>
      <c r="P9" s="1962"/>
    </row>
    <row r="10" spans="2:16" s="1429" customFormat="1" ht="15.75">
      <c r="B10" s="1770" t="s">
        <v>939</v>
      </c>
      <c r="C10" s="2102"/>
      <c r="D10" s="1771" t="s">
        <v>1806</v>
      </c>
      <c r="E10"/>
      <c r="F10" s="2636"/>
      <c r="G10" s="1963">
        <v>0</v>
      </c>
      <c r="H10" s="2637"/>
      <c r="I10" s="1963">
        <v>0</v>
      </c>
      <c r="J10" s="2637"/>
      <c r="K10" s="1963">
        <v>0</v>
      </c>
      <c r="L10" s="2637"/>
      <c r="M10" s="1963">
        <f>ROUND(SUM(O10)-SUM(K10),2)</f>
        <v>0</v>
      </c>
      <c r="N10" s="2637"/>
      <c r="O10" s="1963">
        <v>0</v>
      </c>
      <c r="P10" s="1964" t="s">
        <v>1547</v>
      </c>
    </row>
    <row r="11" spans="2:16" s="1429" customFormat="1" ht="16.5" thickBot="1">
      <c r="B11" s="1773"/>
      <c r="C11" s="1960"/>
      <c r="D11" s="1774" t="s">
        <v>940</v>
      </c>
      <c r="E11" s="1956"/>
      <c r="F11" s="1956"/>
      <c r="G11" s="1795">
        <f>ROUND(SUM(G10),2)</f>
        <v>0</v>
      </c>
      <c r="H11" s="2737"/>
      <c r="I11" s="1795">
        <f>ROUND(SUM(I10),2)</f>
        <v>0</v>
      </c>
      <c r="J11" s="2737"/>
      <c r="K11" s="1795">
        <f>ROUND(SUM(K10),2)</f>
        <v>0</v>
      </c>
      <c r="L11" s="2737"/>
      <c r="M11" s="1795">
        <f>ROUND(SUM(M10),2)</f>
        <v>0</v>
      </c>
      <c r="N11" s="2737"/>
      <c r="O11" s="1795">
        <f>ROUND(SUM(O10),2)</f>
        <v>0</v>
      </c>
      <c r="P11" s="1964"/>
    </row>
    <row r="12" spans="2:16" s="1429" customFormat="1" ht="16.5" thickTop="1">
      <c r="B12" s="1773"/>
      <c r="C12" s="1965"/>
      <c r="D12" s="1776"/>
      <c r="E12" s="1797"/>
      <c r="F12" s="1797"/>
      <c r="G12" s="2638"/>
      <c r="H12" s="2638"/>
      <c r="I12" s="2638"/>
      <c r="J12" s="2638"/>
      <c r="K12" s="2638"/>
      <c r="L12" s="2638"/>
      <c r="M12" s="1796"/>
      <c r="N12" s="1796"/>
      <c r="O12" s="1796"/>
      <c r="P12" s="1788"/>
    </row>
    <row r="13" spans="2:16" s="1429" customFormat="1" ht="15.75">
      <c r="B13" s="1773"/>
      <c r="C13" s="1960"/>
      <c r="D13" s="1769" t="s">
        <v>941</v>
      </c>
      <c r="E13" s="1956"/>
      <c r="F13" s="1956"/>
      <c r="G13" s="2639"/>
      <c r="H13" s="2639"/>
      <c r="I13" s="2639"/>
      <c r="J13" s="2639"/>
      <c r="K13" s="2639"/>
      <c r="L13" s="2639"/>
      <c r="M13" s="2640"/>
      <c r="N13" s="2640"/>
      <c r="O13" s="2640"/>
      <c r="P13" s="1788"/>
    </row>
    <row r="14" spans="2:16" s="1429" customFormat="1" ht="15.75">
      <c r="B14" s="1770" t="s">
        <v>942</v>
      </c>
      <c r="C14" s="2102"/>
      <c r="D14" s="1771" t="s">
        <v>943</v>
      </c>
      <c r="E14"/>
      <c r="F14" s="2102"/>
      <c r="G14" s="1968">
        <v>677257942.87</v>
      </c>
      <c r="H14" s="2641"/>
      <c r="I14" s="1968">
        <v>476139063.04000002</v>
      </c>
      <c r="J14" s="2641"/>
      <c r="K14" s="1968">
        <v>227042324.13</v>
      </c>
      <c r="L14" s="2641"/>
      <c r="M14" s="1968">
        <f>ROUND(SUM(O14)-SUM(K14),2)</f>
        <v>36420155.090000004</v>
      </c>
      <c r="N14" s="2641"/>
      <c r="O14" s="1968">
        <v>263462479.22</v>
      </c>
      <c r="P14" s="1964" t="s">
        <v>136</v>
      </c>
    </row>
    <row r="15" spans="2:16" s="1429" customFormat="1" ht="15.75">
      <c r="B15" s="1770" t="s">
        <v>944</v>
      </c>
      <c r="C15" s="2102"/>
      <c r="D15" s="1771" t="s">
        <v>945</v>
      </c>
      <c r="E15"/>
      <c r="F15" s="2102"/>
      <c r="G15" s="1968">
        <v>0</v>
      </c>
      <c r="H15" s="2641"/>
      <c r="I15" s="1968">
        <v>0</v>
      </c>
      <c r="J15" s="2641"/>
      <c r="K15" s="1968">
        <v>0</v>
      </c>
      <c r="L15" s="2641"/>
      <c r="M15" s="1968">
        <f t="shared" ref="M15:M45" si="0">ROUND(SUM(O15)-SUM(K15),2)</f>
        <v>0</v>
      </c>
      <c r="N15" s="2641"/>
      <c r="O15" s="1968">
        <v>0</v>
      </c>
      <c r="P15" s="1788"/>
    </row>
    <row r="16" spans="2:16" s="1429" customFormat="1" ht="15.75">
      <c r="B16" s="1770" t="s">
        <v>946</v>
      </c>
      <c r="C16" s="2102"/>
      <c r="D16" s="1771" t="s">
        <v>947</v>
      </c>
      <c r="E16"/>
      <c r="F16" s="2102"/>
      <c r="G16" s="1968">
        <v>0</v>
      </c>
      <c r="H16" s="2641"/>
      <c r="I16" s="1968">
        <v>0</v>
      </c>
      <c r="J16" s="2641"/>
      <c r="K16" s="1968">
        <v>0</v>
      </c>
      <c r="L16" s="2641"/>
      <c r="M16" s="1968">
        <f t="shared" si="0"/>
        <v>0</v>
      </c>
      <c r="N16" s="2641"/>
      <c r="O16" s="1968">
        <v>0</v>
      </c>
      <c r="P16" s="1788"/>
    </row>
    <row r="17" spans="2:16" s="1429" customFormat="1" ht="15.75">
      <c r="B17" s="1770" t="s">
        <v>948</v>
      </c>
      <c r="C17" s="2102"/>
      <c r="D17" s="1771" t="s">
        <v>949</v>
      </c>
      <c r="E17"/>
      <c r="F17" s="2102"/>
      <c r="G17" s="1968">
        <v>0</v>
      </c>
      <c r="H17" s="2641"/>
      <c r="I17" s="1968">
        <v>0</v>
      </c>
      <c r="J17" s="2641"/>
      <c r="K17" s="1968">
        <v>0</v>
      </c>
      <c r="L17" s="2641"/>
      <c r="M17" s="1968">
        <f t="shared" si="0"/>
        <v>0</v>
      </c>
      <c r="N17" s="2641"/>
      <c r="O17" s="1968">
        <v>0</v>
      </c>
      <c r="P17" s="1788"/>
    </row>
    <row r="18" spans="2:16" s="1429" customFormat="1" ht="15.75">
      <c r="B18" s="1770" t="s">
        <v>950</v>
      </c>
      <c r="C18" s="2102"/>
      <c r="D18" s="1771" t="s">
        <v>951</v>
      </c>
      <c r="E18" s="2102"/>
      <c r="F18" s="2102"/>
      <c r="G18" s="1968">
        <v>570626.21</v>
      </c>
      <c r="H18" s="2641"/>
      <c r="I18" s="1968">
        <v>90359.26</v>
      </c>
      <c r="J18" s="2641"/>
      <c r="K18" s="1968">
        <v>140390.18</v>
      </c>
      <c r="L18" s="2641"/>
      <c r="M18" s="1968">
        <f t="shared" si="0"/>
        <v>91131.3</v>
      </c>
      <c r="N18" s="2641"/>
      <c r="O18" s="1968">
        <v>231521.48</v>
      </c>
      <c r="P18" s="1788"/>
    </row>
    <row r="19" spans="2:16" s="1429" customFormat="1" ht="15.75">
      <c r="B19" s="1770" t="s">
        <v>952</v>
      </c>
      <c r="C19" s="2102"/>
      <c r="D19" s="1771" t="s">
        <v>953</v>
      </c>
      <c r="E19"/>
      <c r="F19" s="2102"/>
      <c r="G19" s="1968">
        <v>0</v>
      </c>
      <c r="H19" s="2641"/>
      <c r="I19" s="1968">
        <v>0</v>
      </c>
      <c r="J19" s="2641"/>
      <c r="K19" s="1968">
        <v>0</v>
      </c>
      <c r="L19" s="2641"/>
      <c r="M19" s="1968">
        <f t="shared" si="0"/>
        <v>0</v>
      </c>
      <c r="N19" s="2641"/>
      <c r="O19" s="1968">
        <v>0</v>
      </c>
      <c r="P19" s="1788"/>
    </row>
    <row r="20" spans="2:16" s="1429" customFormat="1" ht="15.75">
      <c r="B20" s="1770" t="s">
        <v>954</v>
      </c>
      <c r="C20" s="2102"/>
      <c r="D20" s="1771" t="s">
        <v>1807</v>
      </c>
      <c r="E20"/>
      <c r="F20" s="2102"/>
      <c r="G20" s="1968">
        <v>0</v>
      </c>
      <c r="H20" s="2641"/>
      <c r="I20" s="1968">
        <v>0</v>
      </c>
      <c r="J20" s="2641"/>
      <c r="K20" s="1968">
        <v>0</v>
      </c>
      <c r="L20" s="2641"/>
      <c r="M20" s="1968">
        <f t="shared" si="0"/>
        <v>0</v>
      </c>
      <c r="N20" s="2641"/>
      <c r="O20" s="1968">
        <v>0</v>
      </c>
      <c r="P20" s="1788"/>
    </row>
    <row r="21" spans="2:16" s="1429" customFormat="1" ht="15.75">
      <c r="B21" s="1770" t="s">
        <v>955</v>
      </c>
      <c r="C21" s="2102"/>
      <c r="D21" s="1771" t="s">
        <v>956</v>
      </c>
      <c r="E21"/>
      <c r="F21" s="2102"/>
      <c r="G21" s="1968">
        <v>0</v>
      </c>
      <c r="H21" s="2641"/>
      <c r="I21" s="1968">
        <v>0</v>
      </c>
      <c r="J21" s="2641"/>
      <c r="K21" s="1968">
        <v>0</v>
      </c>
      <c r="L21" s="2641"/>
      <c r="M21" s="1968">
        <f t="shared" si="0"/>
        <v>0</v>
      </c>
      <c r="N21" s="2641"/>
      <c r="O21" s="1968">
        <v>0</v>
      </c>
      <c r="P21" s="1788"/>
    </row>
    <row r="22" spans="2:16" s="1429" customFormat="1" ht="15.75">
      <c r="B22" s="1770" t="s">
        <v>957</v>
      </c>
      <c r="C22" s="2102"/>
      <c r="D22" s="1771" t="s">
        <v>1808</v>
      </c>
      <c r="E22"/>
      <c r="F22" s="2102"/>
      <c r="G22" s="1968">
        <v>0</v>
      </c>
      <c r="H22" s="2641"/>
      <c r="I22" s="1968">
        <v>0</v>
      </c>
      <c r="J22" s="2641"/>
      <c r="K22" s="1968">
        <v>0</v>
      </c>
      <c r="L22" s="2641"/>
      <c r="M22" s="1968">
        <f t="shared" si="0"/>
        <v>0</v>
      </c>
      <c r="N22" s="2641"/>
      <c r="O22" s="1968">
        <v>0</v>
      </c>
      <c r="P22" s="1788"/>
    </row>
    <row r="23" spans="2:16" s="1429" customFormat="1" ht="15.75">
      <c r="B23" s="1770" t="s">
        <v>958</v>
      </c>
      <c r="C23" s="2102"/>
      <c r="D23" s="1771" t="s">
        <v>959</v>
      </c>
      <c r="E23"/>
      <c r="F23" s="2102"/>
      <c r="G23" s="1968">
        <v>0</v>
      </c>
      <c r="H23" s="2641"/>
      <c r="I23" s="1968">
        <v>0</v>
      </c>
      <c r="J23" s="2641"/>
      <c r="K23" s="1968">
        <v>0</v>
      </c>
      <c r="L23" s="2641"/>
      <c r="M23" s="1968">
        <f t="shared" si="0"/>
        <v>0</v>
      </c>
      <c r="N23" s="2641"/>
      <c r="O23" s="1968">
        <v>0</v>
      </c>
      <c r="P23" s="1788"/>
    </row>
    <row r="24" spans="2:16" s="1429" customFormat="1" ht="15.75">
      <c r="B24" s="1770" t="s">
        <v>960</v>
      </c>
      <c r="C24" s="2102"/>
      <c r="D24" s="1771" t="s">
        <v>961</v>
      </c>
      <c r="E24"/>
      <c r="F24" s="2102"/>
      <c r="G24" s="1968">
        <v>0</v>
      </c>
      <c r="H24" s="2641"/>
      <c r="I24" s="1968">
        <v>0</v>
      </c>
      <c r="J24" s="2641"/>
      <c r="K24" s="1968">
        <v>0</v>
      </c>
      <c r="L24" s="2641"/>
      <c r="M24" s="1968">
        <f t="shared" si="0"/>
        <v>0</v>
      </c>
      <c r="N24" s="2641"/>
      <c r="O24" s="1968">
        <v>0</v>
      </c>
      <c r="P24" s="1788"/>
    </row>
    <row r="25" spans="2:16" s="1429" customFormat="1" ht="15.75">
      <c r="B25" s="1770" t="s">
        <v>962</v>
      </c>
      <c r="C25" s="2102"/>
      <c r="D25" s="1771" t="s">
        <v>963</v>
      </c>
      <c r="E25"/>
      <c r="F25" s="2102"/>
      <c r="G25" s="1968">
        <v>0</v>
      </c>
      <c r="H25" s="2641"/>
      <c r="I25" s="1968">
        <v>0</v>
      </c>
      <c r="J25" s="2641"/>
      <c r="K25" s="1968">
        <v>0</v>
      </c>
      <c r="L25" s="2641"/>
      <c r="M25" s="1968">
        <f t="shared" si="0"/>
        <v>0</v>
      </c>
      <c r="N25" s="2641"/>
      <c r="O25" s="1968">
        <v>0</v>
      </c>
      <c r="P25" s="1788"/>
    </row>
    <row r="26" spans="2:16" s="1429" customFormat="1" ht="15.75">
      <c r="B26" s="1770" t="s">
        <v>964</v>
      </c>
      <c r="C26" s="2102"/>
      <c r="D26" s="1771" t="s">
        <v>965</v>
      </c>
      <c r="E26"/>
      <c r="F26" s="2102"/>
      <c r="G26" s="1968">
        <v>0</v>
      </c>
      <c r="H26" s="2641"/>
      <c r="I26" s="1968">
        <v>0</v>
      </c>
      <c r="J26" s="2641"/>
      <c r="K26" s="1968">
        <v>0</v>
      </c>
      <c r="L26" s="2641"/>
      <c r="M26" s="1968">
        <f t="shared" si="0"/>
        <v>0</v>
      </c>
      <c r="N26" s="2641"/>
      <c r="O26" s="1968">
        <v>0</v>
      </c>
      <c r="P26" s="1788"/>
    </row>
    <row r="27" spans="2:16" s="1429" customFormat="1" ht="15.75">
      <c r="B27" s="1770" t="s">
        <v>966</v>
      </c>
      <c r="C27" s="2102"/>
      <c r="D27" s="1771" t="s">
        <v>967</v>
      </c>
      <c r="E27"/>
      <c r="F27" s="2102"/>
      <c r="G27" s="1968">
        <v>0</v>
      </c>
      <c r="H27" s="2641"/>
      <c r="I27" s="1968">
        <v>0</v>
      </c>
      <c r="J27" s="2641"/>
      <c r="K27" s="1968">
        <v>0</v>
      </c>
      <c r="L27" s="2641"/>
      <c r="M27" s="1968">
        <f t="shared" si="0"/>
        <v>0</v>
      </c>
      <c r="N27" s="2641"/>
      <c r="O27" s="1968">
        <v>0</v>
      </c>
      <c r="P27" s="1788"/>
    </row>
    <row r="28" spans="2:16" s="1429" customFormat="1" ht="15.75">
      <c r="B28" s="1770" t="s">
        <v>968</v>
      </c>
      <c r="C28" s="2102"/>
      <c r="D28" s="1771" t="s">
        <v>969</v>
      </c>
      <c r="E28"/>
      <c r="F28" s="2102"/>
      <c r="G28" s="1968">
        <v>0</v>
      </c>
      <c r="H28" s="2641"/>
      <c r="I28" s="1968">
        <v>0</v>
      </c>
      <c r="J28" s="2641"/>
      <c r="K28" s="1968">
        <v>0</v>
      </c>
      <c r="L28" s="2641"/>
      <c r="M28" s="1968">
        <f t="shared" si="0"/>
        <v>0</v>
      </c>
      <c r="N28" s="2641"/>
      <c r="O28" s="1968">
        <v>0</v>
      </c>
      <c r="P28" s="1788"/>
    </row>
    <row r="29" spans="2:16" s="1429" customFormat="1" ht="15.75">
      <c r="B29" s="1770" t="s">
        <v>970</v>
      </c>
      <c r="C29" s="2102"/>
      <c r="D29" s="1771" t="s">
        <v>971</v>
      </c>
      <c r="E29"/>
      <c r="F29" s="2102"/>
      <c r="G29" s="1968">
        <v>0</v>
      </c>
      <c r="H29" s="2641"/>
      <c r="I29" s="1968">
        <v>0</v>
      </c>
      <c r="J29" s="2641"/>
      <c r="K29" s="1968">
        <v>0</v>
      </c>
      <c r="L29" s="2641"/>
      <c r="M29" s="1968">
        <f t="shared" si="0"/>
        <v>0</v>
      </c>
      <c r="N29" s="2641"/>
      <c r="O29" s="1968">
        <v>0</v>
      </c>
      <c r="P29" s="1788"/>
    </row>
    <row r="30" spans="2:16" s="1429" customFormat="1" ht="15.75">
      <c r="B30" s="1770" t="s">
        <v>972</v>
      </c>
      <c r="C30" s="2102"/>
      <c r="D30" s="1771" t="s">
        <v>973</v>
      </c>
      <c r="E30"/>
      <c r="F30" s="2102"/>
      <c r="G30" s="1968">
        <v>0</v>
      </c>
      <c r="H30" s="2641"/>
      <c r="I30" s="1968">
        <v>0</v>
      </c>
      <c r="J30" s="2641"/>
      <c r="K30" s="1968">
        <v>0</v>
      </c>
      <c r="L30" s="2641"/>
      <c r="M30" s="1968">
        <f t="shared" si="0"/>
        <v>0</v>
      </c>
      <c r="N30" s="2641"/>
      <c r="O30" s="1968">
        <v>0</v>
      </c>
      <c r="P30" s="1788"/>
    </row>
    <row r="31" spans="2:16" s="1429" customFormat="1" ht="15.75">
      <c r="B31" s="1770" t="s">
        <v>974</v>
      </c>
      <c r="C31" s="2102"/>
      <c r="D31" s="1771" t="s">
        <v>975</v>
      </c>
      <c r="E31"/>
      <c r="F31" s="2102"/>
      <c r="G31" s="1968">
        <v>0</v>
      </c>
      <c r="H31" s="2641"/>
      <c r="I31" s="1968">
        <v>0</v>
      </c>
      <c r="J31" s="2641"/>
      <c r="K31" s="1968">
        <v>0</v>
      </c>
      <c r="L31" s="2641"/>
      <c r="M31" s="1968">
        <f t="shared" si="0"/>
        <v>0</v>
      </c>
      <c r="N31" s="2641"/>
      <c r="O31" s="1968">
        <v>0</v>
      </c>
      <c r="P31" s="1788"/>
    </row>
    <row r="32" spans="2:16" s="1429" customFormat="1" ht="15.75">
      <c r="B32" s="1770" t="s">
        <v>976</v>
      </c>
      <c r="C32" s="2102"/>
      <c r="D32" s="1771" t="s">
        <v>977</v>
      </c>
      <c r="E32"/>
      <c r="F32" s="2102"/>
      <c r="G32" s="1968">
        <v>0</v>
      </c>
      <c r="H32" s="2641"/>
      <c r="I32" s="1968">
        <v>0</v>
      </c>
      <c r="J32" s="2641"/>
      <c r="K32" s="1968">
        <v>0</v>
      </c>
      <c r="L32" s="2641"/>
      <c r="M32" s="1968">
        <f t="shared" si="0"/>
        <v>0</v>
      </c>
      <c r="N32" s="2641"/>
      <c r="O32" s="1968">
        <v>0</v>
      </c>
      <c r="P32" s="1788"/>
    </row>
    <row r="33" spans="2:16" s="1429" customFormat="1" ht="15.75">
      <c r="B33" s="1770" t="s">
        <v>978</v>
      </c>
      <c r="C33" s="2102"/>
      <c r="D33" s="1771" t="s">
        <v>979</v>
      </c>
      <c r="E33"/>
      <c r="F33" s="2102"/>
      <c r="G33" s="1968">
        <v>0</v>
      </c>
      <c r="H33" s="2641"/>
      <c r="I33" s="1968">
        <v>0</v>
      </c>
      <c r="J33" s="2641"/>
      <c r="K33" s="1968">
        <v>0</v>
      </c>
      <c r="L33" s="2641"/>
      <c r="M33" s="1968">
        <f t="shared" si="0"/>
        <v>0</v>
      </c>
      <c r="N33" s="2641"/>
      <c r="O33" s="1968">
        <v>0</v>
      </c>
      <c r="P33" s="1788"/>
    </row>
    <row r="34" spans="2:16" s="1429" customFormat="1" ht="15.75">
      <c r="B34" s="1770" t="s">
        <v>980</v>
      </c>
      <c r="C34" s="2102"/>
      <c r="D34" s="1771" t="s">
        <v>981</v>
      </c>
      <c r="E34"/>
      <c r="F34" s="2102"/>
      <c r="G34" s="1968">
        <v>0</v>
      </c>
      <c r="H34" s="2641"/>
      <c r="I34" s="1968">
        <v>0</v>
      </c>
      <c r="J34" s="2641"/>
      <c r="K34" s="1968">
        <v>0</v>
      </c>
      <c r="L34" s="2641"/>
      <c r="M34" s="1968">
        <f t="shared" si="0"/>
        <v>0</v>
      </c>
      <c r="N34" s="2641"/>
      <c r="O34" s="1968">
        <v>0</v>
      </c>
      <c r="P34" s="1788"/>
    </row>
    <row r="35" spans="2:16" s="1429" customFormat="1" ht="15.75">
      <c r="B35" s="1770" t="s">
        <v>982</v>
      </c>
      <c r="C35" s="2102"/>
      <c r="D35" s="1771" t="s">
        <v>983</v>
      </c>
      <c r="E35"/>
      <c r="F35" s="2102"/>
      <c r="G35" s="1968">
        <v>0</v>
      </c>
      <c r="H35" s="2641"/>
      <c r="I35" s="1968">
        <v>0</v>
      </c>
      <c r="J35" s="2641"/>
      <c r="K35" s="1968">
        <v>0</v>
      </c>
      <c r="L35" s="2641"/>
      <c r="M35" s="1968">
        <f t="shared" si="0"/>
        <v>0</v>
      </c>
      <c r="N35" s="2641"/>
      <c r="O35" s="1968">
        <v>0</v>
      </c>
      <c r="P35" s="1788"/>
    </row>
    <row r="36" spans="2:16" s="1429" customFormat="1" ht="15.75">
      <c r="B36" s="1770" t="s">
        <v>984</v>
      </c>
      <c r="C36" s="2102"/>
      <c r="D36" s="1771" t="s">
        <v>985</v>
      </c>
      <c r="E36"/>
      <c r="F36" s="2102"/>
      <c r="G36" s="1968">
        <v>0</v>
      </c>
      <c r="H36" s="2641"/>
      <c r="I36" s="1968">
        <v>0</v>
      </c>
      <c r="J36" s="2641"/>
      <c r="K36" s="1968">
        <v>0</v>
      </c>
      <c r="L36" s="2641"/>
      <c r="M36" s="1968">
        <f t="shared" si="0"/>
        <v>0</v>
      </c>
      <c r="N36" s="2641"/>
      <c r="O36" s="1968">
        <v>0</v>
      </c>
      <c r="P36" s="1788"/>
    </row>
    <row r="37" spans="2:16" s="1429" customFormat="1" ht="15.75">
      <c r="B37" s="1770" t="s">
        <v>986</v>
      </c>
      <c r="C37" s="2102"/>
      <c r="D37" s="1771" t="s">
        <v>987</v>
      </c>
      <c r="E37"/>
      <c r="F37" s="2102"/>
      <c r="G37" s="1968">
        <v>0</v>
      </c>
      <c r="H37" s="2641"/>
      <c r="I37" s="1968">
        <v>0</v>
      </c>
      <c r="J37" s="2641"/>
      <c r="K37" s="1968">
        <v>0</v>
      </c>
      <c r="L37" s="2641"/>
      <c r="M37" s="1968">
        <f t="shared" si="0"/>
        <v>0</v>
      </c>
      <c r="N37" s="2641"/>
      <c r="O37" s="1968">
        <v>0</v>
      </c>
      <c r="P37" s="1788"/>
    </row>
    <row r="38" spans="2:16" s="1429" customFormat="1" ht="15.75">
      <c r="B38" s="1770" t="s">
        <v>988</v>
      </c>
      <c r="C38" s="2102"/>
      <c r="D38" s="1771" t="s">
        <v>989</v>
      </c>
      <c r="E38"/>
      <c r="F38" s="2102"/>
      <c r="G38" s="1968">
        <v>0</v>
      </c>
      <c r="H38" s="2641"/>
      <c r="I38" s="1968">
        <v>0</v>
      </c>
      <c r="J38" s="2641"/>
      <c r="K38" s="1968">
        <v>0</v>
      </c>
      <c r="L38" s="2641"/>
      <c r="M38" s="1968">
        <f t="shared" si="0"/>
        <v>0</v>
      </c>
      <c r="N38" s="2641"/>
      <c r="O38" s="1968">
        <v>0</v>
      </c>
      <c r="P38" s="1788"/>
    </row>
    <row r="39" spans="2:16" s="1429" customFormat="1" ht="15.75">
      <c r="B39" s="1770" t="s">
        <v>990</v>
      </c>
      <c r="C39" s="2102"/>
      <c r="D39" s="1771" t="s">
        <v>991</v>
      </c>
      <c r="E39"/>
      <c r="F39" s="2102"/>
      <c r="G39" s="1968">
        <v>0</v>
      </c>
      <c r="H39" s="2641"/>
      <c r="I39" s="1968">
        <v>0</v>
      </c>
      <c r="J39" s="2641"/>
      <c r="K39" s="1968">
        <v>0</v>
      </c>
      <c r="L39" s="2641"/>
      <c r="M39" s="1968">
        <f t="shared" si="0"/>
        <v>0</v>
      </c>
      <c r="N39" s="2641"/>
      <c r="O39" s="1968">
        <v>0</v>
      </c>
      <c r="P39" s="1788"/>
    </row>
    <row r="40" spans="2:16" s="1429" customFormat="1" ht="15.75">
      <c r="B40" s="1770" t="s">
        <v>992</v>
      </c>
      <c r="C40" s="2102"/>
      <c r="D40" s="1771" t="s">
        <v>993</v>
      </c>
      <c r="E40"/>
      <c r="F40" s="2102"/>
      <c r="G40" s="1968">
        <v>0</v>
      </c>
      <c r="H40" s="2641"/>
      <c r="I40" s="1968">
        <v>0</v>
      </c>
      <c r="J40" s="2641"/>
      <c r="K40" s="1968">
        <v>0</v>
      </c>
      <c r="L40" s="2641"/>
      <c r="M40" s="1968">
        <f t="shared" si="0"/>
        <v>0</v>
      </c>
      <c r="N40" s="2641"/>
      <c r="O40" s="1968">
        <v>0</v>
      </c>
      <c r="P40" s="1788"/>
    </row>
    <row r="41" spans="2:16" s="1429" customFormat="1" ht="15.75">
      <c r="B41" s="1770" t="s">
        <v>994</v>
      </c>
      <c r="C41" s="2102"/>
      <c r="D41" s="1771" t="s">
        <v>995</v>
      </c>
      <c r="E41"/>
      <c r="F41" s="2102"/>
      <c r="G41" s="1968">
        <v>0</v>
      </c>
      <c r="H41" s="2641"/>
      <c r="I41" s="1968">
        <v>0</v>
      </c>
      <c r="J41" s="2641"/>
      <c r="K41" s="1968">
        <v>0</v>
      </c>
      <c r="L41" s="2641"/>
      <c r="M41" s="1968">
        <f t="shared" si="0"/>
        <v>0</v>
      </c>
      <c r="N41" s="2641"/>
      <c r="O41" s="1968">
        <v>0</v>
      </c>
      <c r="P41" s="1788"/>
    </row>
    <row r="42" spans="2:16" s="1429" customFormat="1" ht="15.75">
      <c r="B42" s="1770" t="s">
        <v>996</v>
      </c>
      <c r="C42" s="2102"/>
      <c r="D42" s="1771" t="s">
        <v>997</v>
      </c>
      <c r="E42"/>
      <c r="F42" s="2102"/>
      <c r="G42" s="1968">
        <v>0</v>
      </c>
      <c r="H42" s="2641"/>
      <c r="I42" s="1968">
        <v>0</v>
      </c>
      <c r="J42" s="2641"/>
      <c r="K42" s="1968">
        <v>0</v>
      </c>
      <c r="L42" s="2641"/>
      <c r="M42" s="1968">
        <f t="shared" si="0"/>
        <v>0</v>
      </c>
      <c r="N42" s="2641"/>
      <c r="O42" s="1968">
        <v>0</v>
      </c>
      <c r="P42" s="1788"/>
    </row>
    <row r="43" spans="2:16" s="1429" customFormat="1" ht="15.75">
      <c r="B43" s="1770" t="s">
        <v>998</v>
      </c>
      <c r="C43" s="2102"/>
      <c r="D43" s="1771" t="s">
        <v>999</v>
      </c>
      <c r="E43"/>
      <c r="F43" s="2102"/>
      <c r="G43" s="1968">
        <v>0</v>
      </c>
      <c r="H43" s="2641"/>
      <c r="I43" s="1968">
        <v>0</v>
      </c>
      <c r="J43" s="2641"/>
      <c r="K43" s="1968">
        <v>0</v>
      </c>
      <c r="L43" s="2641"/>
      <c r="M43" s="1968">
        <f t="shared" si="0"/>
        <v>0</v>
      </c>
      <c r="N43" s="2641"/>
      <c r="O43" s="1968">
        <v>0</v>
      </c>
      <c r="P43" s="1788"/>
    </row>
    <row r="44" spans="2:16" s="1429" customFormat="1" ht="15.75">
      <c r="B44" s="1770" t="s">
        <v>1000</v>
      </c>
      <c r="C44" s="2102"/>
      <c r="D44" s="1771" t="s">
        <v>1001</v>
      </c>
      <c r="E44"/>
      <c r="F44" s="2102"/>
      <c r="G44" s="1968">
        <v>0</v>
      </c>
      <c r="H44" s="2641"/>
      <c r="I44" s="1968">
        <v>0</v>
      </c>
      <c r="J44" s="2641"/>
      <c r="K44" s="1968">
        <v>0</v>
      </c>
      <c r="L44" s="2641"/>
      <c r="M44" s="1968">
        <f t="shared" si="0"/>
        <v>0</v>
      </c>
      <c r="N44" s="2641"/>
      <c r="O44" s="1968">
        <v>0</v>
      </c>
      <c r="P44" s="1788"/>
    </row>
    <row r="45" spans="2:16" s="1429" customFormat="1" ht="15.75">
      <c r="B45" s="1770" t="s">
        <v>1002</v>
      </c>
      <c r="C45" s="2102"/>
      <c r="D45" s="1771" t="s">
        <v>1003</v>
      </c>
      <c r="E45"/>
      <c r="F45" s="2102"/>
      <c r="G45" s="1968">
        <v>0</v>
      </c>
      <c r="H45" s="2641"/>
      <c r="I45" s="1968">
        <v>0</v>
      </c>
      <c r="J45" s="2641"/>
      <c r="K45" s="1968">
        <v>0</v>
      </c>
      <c r="L45" s="2641"/>
      <c r="M45" s="1968">
        <f t="shared" si="0"/>
        <v>0</v>
      </c>
      <c r="N45" s="2641"/>
      <c r="O45" s="1968">
        <v>0</v>
      </c>
      <c r="P45" s="1788"/>
    </row>
    <row r="46" spans="2:16" s="1429" customFormat="1" ht="15.75">
      <c r="B46" s="1770" t="s">
        <v>1004</v>
      </c>
      <c r="C46" s="2102"/>
      <c r="D46" s="1771" t="s">
        <v>1005</v>
      </c>
      <c r="E46"/>
      <c r="F46" s="2102"/>
      <c r="G46" s="1968">
        <v>0</v>
      </c>
      <c r="H46" s="2641"/>
      <c r="I46" s="1968">
        <v>0</v>
      </c>
      <c r="J46" s="2641"/>
      <c r="K46" s="1968">
        <v>0</v>
      </c>
      <c r="L46" s="2641"/>
      <c r="M46" s="1968">
        <f t="shared" ref="M46:M77" si="1">ROUND(SUM(O46)-SUM(K46),2)</f>
        <v>0</v>
      </c>
      <c r="N46" s="2641"/>
      <c r="O46" s="1968">
        <v>0</v>
      </c>
      <c r="P46" s="1788"/>
    </row>
    <row r="47" spans="2:16" s="1429" customFormat="1" ht="15.75">
      <c r="B47" s="1770" t="s">
        <v>1006</v>
      </c>
      <c r="C47" s="2102"/>
      <c r="D47" s="1771" t="s">
        <v>1007</v>
      </c>
      <c r="E47"/>
      <c r="F47" s="2102"/>
      <c r="G47" s="1968">
        <v>0</v>
      </c>
      <c r="H47" s="2641"/>
      <c r="I47" s="1968">
        <v>0</v>
      </c>
      <c r="J47" s="2641"/>
      <c r="K47" s="1968">
        <v>0</v>
      </c>
      <c r="L47" s="2641"/>
      <c r="M47" s="1968">
        <f t="shared" si="1"/>
        <v>0</v>
      </c>
      <c r="N47" s="2641"/>
      <c r="O47" s="1968">
        <v>0</v>
      </c>
      <c r="P47" s="1788"/>
    </row>
    <row r="48" spans="2:16" s="1429" customFormat="1" ht="15.75">
      <c r="B48" s="1770" t="s">
        <v>1008</v>
      </c>
      <c r="C48" s="2102"/>
      <c r="D48" s="1771" t="s">
        <v>1009</v>
      </c>
      <c r="E48"/>
      <c r="F48" s="2102"/>
      <c r="G48" s="1968">
        <v>0</v>
      </c>
      <c r="H48" s="2641"/>
      <c r="I48" s="1968">
        <v>0</v>
      </c>
      <c r="J48" s="2641"/>
      <c r="K48" s="1968">
        <v>0</v>
      </c>
      <c r="L48" s="2641"/>
      <c r="M48" s="1968">
        <f t="shared" si="1"/>
        <v>0</v>
      </c>
      <c r="N48" s="2641"/>
      <c r="O48" s="1968">
        <v>0</v>
      </c>
      <c r="P48" s="1788"/>
    </row>
    <row r="49" spans="2:16" s="1429" customFormat="1" ht="15.75">
      <c r="B49" s="1770" t="s">
        <v>1010</v>
      </c>
      <c r="C49" s="2102"/>
      <c r="D49" s="1771" t="s">
        <v>1011</v>
      </c>
      <c r="E49"/>
      <c r="F49" s="2102"/>
      <c r="G49" s="1968">
        <v>0</v>
      </c>
      <c r="H49" s="2641"/>
      <c r="I49" s="1968">
        <v>0</v>
      </c>
      <c r="J49" s="2641"/>
      <c r="K49" s="1968">
        <v>0</v>
      </c>
      <c r="L49" s="2641"/>
      <c r="M49" s="1968">
        <f t="shared" si="1"/>
        <v>0</v>
      </c>
      <c r="N49" s="2641"/>
      <c r="O49" s="1968">
        <v>0</v>
      </c>
      <c r="P49" s="1788"/>
    </row>
    <row r="50" spans="2:16" s="1429" customFormat="1" ht="15.75">
      <c r="B50" s="1770" t="s">
        <v>1012</v>
      </c>
      <c r="C50" s="2102"/>
      <c r="D50" s="1771" t="s">
        <v>1013</v>
      </c>
      <c r="E50"/>
      <c r="F50" s="2102"/>
      <c r="G50" s="1968">
        <v>0</v>
      </c>
      <c r="H50" s="2641"/>
      <c r="I50" s="1968">
        <v>0</v>
      </c>
      <c r="J50" s="2641"/>
      <c r="K50" s="1968">
        <v>0</v>
      </c>
      <c r="L50" s="2641"/>
      <c r="M50" s="1968">
        <f t="shared" si="1"/>
        <v>0</v>
      </c>
      <c r="N50" s="2641"/>
      <c r="O50" s="1968">
        <v>0</v>
      </c>
      <c r="P50" s="1788"/>
    </row>
    <row r="51" spans="2:16" s="1429" customFormat="1" ht="15.75">
      <c r="B51" s="1770" t="s">
        <v>1014</v>
      </c>
      <c r="C51" s="2102"/>
      <c r="D51" s="1771" t="s">
        <v>1015</v>
      </c>
      <c r="E51"/>
      <c r="F51" s="2102"/>
      <c r="G51" s="1968">
        <v>0</v>
      </c>
      <c r="H51" s="2641"/>
      <c r="I51" s="1968">
        <v>0</v>
      </c>
      <c r="J51" s="2641"/>
      <c r="K51" s="1968">
        <v>2867.69</v>
      </c>
      <c r="L51" s="2641"/>
      <c r="M51" s="1968">
        <f t="shared" si="1"/>
        <v>50.28</v>
      </c>
      <c r="N51" s="2641"/>
      <c r="O51" s="1968">
        <v>2917.9700000000003</v>
      </c>
      <c r="P51" s="1788"/>
    </row>
    <row r="52" spans="2:16" s="1429" customFormat="1" ht="15.75">
      <c r="B52" s="1770" t="s">
        <v>1016</v>
      </c>
      <c r="C52" s="2102"/>
      <c r="D52" s="1771" t="s">
        <v>1017</v>
      </c>
      <c r="E52"/>
      <c r="F52" s="2102"/>
      <c r="G52" s="1968">
        <v>0</v>
      </c>
      <c r="H52" s="2641"/>
      <c r="I52" s="1968">
        <v>0</v>
      </c>
      <c r="J52" s="2641"/>
      <c r="K52" s="1968">
        <v>0</v>
      </c>
      <c r="L52" s="2641"/>
      <c r="M52" s="1968">
        <f t="shared" si="1"/>
        <v>0</v>
      </c>
      <c r="N52" s="2641"/>
      <c r="O52" s="1968">
        <v>0</v>
      </c>
      <c r="P52" s="1788"/>
    </row>
    <row r="53" spans="2:16" s="1429" customFormat="1" ht="15.75">
      <c r="B53" s="1770" t="s">
        <v>1018</v>
      </c>
      <c r="C53" s="2102"/>
      <c r="D53" s="1771" t="s">
        <v>1019</v>
      </c>
      <c r="E53"/>
      <c r="F53" s="2102"/>
      <c r="G53" s="1968">
        <v>0</v>
      </c>
      <c r="H53" s="2641"/>
      <c r="I53" s="1968">
        <v>0</v>
      </c>
      <c r="J53" s="2641"/>
      <c r="K53" s="1968">
        <v>0</v>
      </c>
      <c r="L53" s="2641"/>
      <c r="M53" s="1968">
        <f t="shared" si="1"/>
        <v>0</v>
      </c>
      <c r="N53" s="2641"/>
      <c r="O53" s="1968">
        <v>0</v>
      </c>
      <c r="P53" s="1788"/>
    </row>
    <row r="54" spans="2:16" s="1429" customFormat="1" ht="15.75">
      <c r="B54" s="1770" t="s">
        <v>1020</v>
      </c>
      <c r="C54" s="2102"/>
      <c r="D54" s="1771" t="s">
        <v>1021</v>
      </c>
      <c r="E54"/>
      <c r="F54" s="2102"/>
      <c r="G54" s="1968">
        <v>0</v>
      </c>
      <c r="H54" s="2641"/>
      <c r="I54" s="1968">
        <v>0</v>
      </c>
      <c r="J54" s="2641"/>
      <c r="K54" s="1968">
        <v>0</v>
      </c>
      <c r="L54" s="2641"/>
      <c r="M54" s="1968">
        <f t="shared" si="1"/>
        <v>0</v>
      </c>
      <c r="N54" s="2641"/>
      <c r="O54" s="1968">
        <v>0</v>
      </c>
      <c r="P54" s="1788"/>
    </row>
    <row r="55" spans="2:16" s="1429" customFormat="1" ht="15.75">
      <c r="B55" s="1770" t="s">
        <v>1022</v>
      </c>
      <c r="C55" s="2102"/>
      <c r="D55" s="1771" t="s">
        <v>1023</v>
      </c>
      <c r="E55"/>
      <c r="F55" s="2102"/>
      <c r="G55" s="1968">
        <v>0</v>
      </c>
      <c r="H55" s="2641"/>
      <c r="I55" s="1968">
        <v>0</v>
      </c>
      <c r="J55" s="2641"/>
      <c r="K55" s="1968">
        <v>0</v>
      </c>
      <c r="L55" s="2641"/>
      <c r="M55" s="1968">
        <f t="shared" si="1"/>
        <v>0</v>
      </c>
      <c r="N55" s="2641"/>
      <c r="O55" s="1968">
        <v>0</v>
      </c>
      <c r="P55" s="1788"/>
    </row>
    <row r="56" spans="2:16" s="1429" customFormat="1" ht="15.75">
      <c r="B56" s="1770" t="s">
        <v>1024</v>
      </c>
      <c r="C56" s="2102"/>
      <c r="D56" s="1771" t="s">
        <v>1025</v>
      </c>
      <c r="E56"/>
      <c r="F56" s="2102"/>
      <c r="G56" s="1968">
        <v>0</v>
      </c>
      <c r="H56" s="2641"/>
      <c r="I56" s="1968">
        <v>0</v>
      </c>
      <c r="J56" s="2641"/>
      <c r="K56" s="1968">
        <v>0</v>
      </c>
      <c r="L56" s="2641"/>
      <c r="M56" s="1968">
        <f t="shared" si="1"/>
        <v>0</v>
      </c>
      <c r="N56" s="2641"/>
      <c r="O56" s="1968">
        <v>0</v>
      </c>
      <c r="P56" s="1788"/>
    </row>
    <row r="57" spans="2:16" s="1429" customFormat="1" ht="15.75">
      <c r="B57" s="1770" t="s">
        <v>1026</v>
      </c>
      <c r="C57" s="2102"/>
      <c r="D57" s="1771" t="s">
        <v>1027</v>
      </c>
      <c r="E57"/>
      <c r="F57" s="2102"/>
      <c r="G57" s="1968">
        <v>0</v>
      </c>
      <c r="H57" s="2641"/>
      <c r="I57" s="1968">
        <v>0</v>
      </c>
      <c r="J57" s="2641"/>
      <c r="K57" s="1968">
        <v>0</v>
      </c>
      <c r="L57" s="2641"/>
      <c r="M57" s="1968">
        <f t="shared" si="1"/>
        <v>0</v>
      </c>
      <c r="N57" s="2641"/>
      <c r="O57" s="1968">
        <v>0</v>
      </c>
      <c r="P57" s="1788"/>
    </row>
    <row r="58" spans="2:16" s="1429" customFormat="1" ht="15.75">
      <c r="B58" s="1770" t="s">
        <v>1028</v>
      </c>
      <c r="C58" s="2102"/>
      <c r="D58" s="1771" t="s">
        <v>1029</v>
      </c>
      <c r="E58"/>
      <c r="F58" s="2102"/>
      <c r="G58" s="1968">
        <v>0</v>
      </c>
      <c r="H58" s="2641"/>
      <c r="I58" s="1968">
        <v>0</v>
      </c>
      <c r="J58" s="2641"/>
      <c r="K58" s="1968">
        <v>0</v>
      </c>
      <c r="L58" s="2641"/>
      <c r="M58" s="1968">
        <f t="shared" si="1"/>
        <v>0</v>
      </c>
      <c r="N58" s="2641"/>
      <c r="O58" s="1968">
        <v>0</v>
      </c>
      <c r="P58" s="1788"/>
    </row>
    <row r="59" spans="2:16" s="1429" customFormat="1" ht="15.75">
      <c r="B59" s="1770" t="s">
        <v>1030</v>
      </c>
      <c r="C59" s="2102"/>
      <c r="D59" s="1771" t="s">
        <v>1031</v>
      </c>
      <c r="E59"/>
      <c r="F59" s="2102"/>
      <c r="G59" s="1968">
        <v>0</v>
      </c>
      <c r="H59" s="2641"/>
      <c r="I59" s="1968">
        <v>0</v>
      </c>
      <c r="J59" s="2641"/>
      <c r="K59" s="1968">
        <v>0</v>
      </c>
      <c r="L59" s="2641"/>
      <c r="M59" s="1968">
        <f t="shared" si="1"/>
        <v>0</v>
      </c>
      <c r="N59" s="2641"/>
      <c r="O59" s="1968">
        <v>0</v>
      </c>
      <c r="P59" s="1788"/>
    </row>
    <row r="60" spans="2:16" s="1429" customFormat="1" ht="15.75">
      <c r="B60" s="1770" t="s">
        <v>1032</v>
      </c>
      <c r="C60" s="2102"/>
      <c r="D60" s="1771" t="s">
        <v>1033</v>
      </c>
      <c r="E60"/>
      <c r="F60" s="2102"/>
      <c r="G60" s="1968">
        <v>0</v>
      </c>
      <c r="H60" s="2641"/>
      <c r="I60" s="1968">
        <v>0</v>
      </c>
      <c r="J60" s="2641"/>
      <c r="K60" s="1968">
        <v>0</v>
      </c>
      <c r="L60" s="2641"/>
      <c r="M60" s="1968">
        <f t="shared" si="1"/>
        <v>0</v>
      </c>
      <c r="N60" s="2641"/>
      <c r="O60" s="1968">
        <v>0</v>
      </c>
      <c r="P60" s="1788"/>
    </row>
    <row r="61" spans="2:16" s="1429" customFormat="1" ht="15.75">
      <c r="B61" s="1770" t="s">
        <v>1034</v>
      </c>
      <c r="C61" s="2102"/>
      <c r="D61" s="1771" t="s">
        <v>1035</v>
      </c>
      <c r="E61"/>
      <c r="F61" s="2102"/>
      <c r="G61" s="1968">
        <v>0</v>
      </c>
      <c r="H61" s="2641"/>
      <c r="I61" s="1968">
        <v>0</v>
      </c>
      <c r="J61" s="2641"/>
      <c r="K61" s="1968">
        <v>0</v>
      </c>
      <c r="L61" s="2641"/>
      <c r="M61" s="1968">
        <f t="shared" si="1"/>
        <v>0</v>
      </c>
      <c r="N61" s="2641"/>
      <c r="O61" s="1968">
        <v>0</v>
      </c>
      <c r="P61" s="1788"/>
    </row>
    <row r="62" spans="2:16" s="1429" customFormat="1" ht="15.75">
      <c r="B62" s="1770" t="s">
        <v>1036</v>
      </c>
      <c r="C62" s="2102"/>
      <c r="D62" s="1771" t="s">
        <v>1037</v>
      </c>
      <c r="E62"/>
      <c r="F62" s="2102"/>
      <c r="G62" s="1968">
        <v>0</v>
      </c>
      <c r="H62" s="2641"/>
      <c r="I62" s="1968">
        <v>0</v>
      </c>
      <c r="J62" s="2641"/>
      <c r="K62" s="1968">
        <v>0</v>
      </c>
      <c r="L62" s="2641"/>
      <c r="M62" s="1968">
        <f t="shared" si="1"/>
        <v>0</v>
      </c>
      <c r="N62" s="2641"/>
      <c r="O62" s="1968">
        <v>0</v>
      </c>
      <c r="P62" s="1788"/>
    </row>
    <row r="63" spans="2:16" s="1429" customFormat="1" ht="15.75">
      <c r="B63" s="1770" t="s">
        <v>1038</v>
      </c>
      <c r="C63" s="2102"/>
      <c r="D63" s="1771" t="s">
        <v>1039</v>
      </c>
      <c r="E63"/>
      <c r="F63" s="2102"/>
      <c r="G63" s="1968">
        <v>0</v>
      </c>
      <c r="H63" s="2641"/>
      <c r="I63" s="1968">
        <v>0</v>
      </c>
      <c r="J63" s="2641"/>
      <c r="K63" s="1968">
        <v>0</v>
      </c>
      <c r="L63" s="2641"/>
      <c r="M63" s="1968">
        <f t="shared" si="1"/>
        <v>0</v>
      </c>
      <c r="N63" s="2641"/>
      <c r="O63" s="1968">
        <v>0</v>
      </c>
      <c r="P63" s="1788"/>
    </row>
    <row r="64" spans="2:16" s="1429" customFormat="1" ht="15.75">
      <c r="B64" s="1770" t="s">
        <v>1040</v>
      </c>
      <c r="C64" s="2102"/>
      <c r="D64" s="1771" t="s">
        <v>1041</v>
      </c>
      <c r="E64"/>
      <c r="F64" s="2102"/>
      <c r="G64" s="1968">
        <v>0</v>
      </c>
      <c r="H64" s="2641"/>
      <c r="I64" s="1968">
        <v>0</v>
      </c>
      <c r="J64" s="2641"/>
      <c r="K64" s="1968">
        <v>0</v>
      </c>
      <c r="L64" s="2641"/>
      <c r="M64" s="1968">
        <f t="shared" si="1"/>
        <v>0</v>
      </c>
      <c r="N64" s="2641"/>
      <c r="O64" s="1968">
        <v>0</v>
      </c>
      <c r="P64" s="1788"/>
    </row>
    <row r="65" spans="2:16" s="1429" customFormat="1" ht="15.75">
      <c r="B65" s="1770" t="s">
        <v>1042</v>
      </c>
      <c r="C65" s="2102"/>
      <c r="D65" s="1771" t="s">
        <v>1043</v>
      </c>
      <c r="E65"/>
      <c r="F65" s="2102"/>
      <c r="G65" s="1968">
        <v>0</v>
      </c>
      <c r="H65" s="2641"/>
      <c r="I65" s="1968">
        <v>0</v>
      </c>
      <c r="J65" s="2641"/>
      <c r="K65" s="1968">
        <v>0</v>
      </c>
      <c r="L65" s="2641"/>
      <c r="M65" s="1968">
        <f t="shared" si="1"/>
        <v>0</v>
      </c>
      <c r="N65" s="2641"/>
      <c r="O65" s="1968">
        <v>0</v>
      </c>
      <c r="P65" s="1788"/>
    </row>
    <row r="66" spans="2:16" s="1429" customFormat="1" ht="15.75">
      <c r="B66" s="1770" t="s">
        <v>1044</v>
      </c>
      <c r="C66" s="2102"/>
      <c r="D66" s="1771" t="s">
        <v>1045</v>
      </c>
      <c r="E66"/>
      <c r="F66" s="2102"/>
      <c r="G66" s="1968">
        <v>0</v>
      </c>
      <c r="H66" s="2641"/>
      <c r="I66" s="1968">
        <v>0</v>
      </c>
      <c r="J66" s="2641"/>
      <c r="K66" s="1968">
        <v>0</v>
      </c>
      <c r="L66" s="2641"/>
      <c r="M66" s="1968">
        <f t="shared" si="1"/>
        <v>0</v>
      </c>
      <c r="N66" s="2641"/>
      <c r="O66" s="1968">
        <v>0</v>
      </c>
      <c r="P66" s="1788"/>
    </row>
    <row r="67" spans="2:16" s="1429" customFormat="1" ht="15.75">
      <c r="B67" s="1770" t="s">
        <v>1046</v>
      </c>
      <c r="C67" s="2102"/>
      <c r="D67" s="1771" t="s">
        <v>1047</v>
      </c>
      <c r="E67"/>
      <c r="F67" s="2102"/>
      <c r="G67" s="1968">
        <v>0</v>
      </c>
      <c r="H67" s="2641"/>
      <c r="I67" s="1968">
        <v>0</v>
      </c>
      <c r="J67" s="2641"/>
      <c r="K67" s="1968">
        <v>0</v>
      </c>
      <c r="L67" s="2641"/>
      <c r="M67" s="1968">
        <f t="shared" si="1"/>
        <v>0</v>
      </c>
      <c r="N67" s="2641"/>
      <c r="O67" s="1968">
        <v>0</v>
      </c>
      <c r="P67" s="1788"/>
    </row>
    <row r="68" spans="2:16" s="1429" customFormat="1" ht="15.75">
      <c r="B68" s="1770" t="s">
        <v>1048</v>
      </c>
      <c r="C68" s="2102"/>
      <c r="D68" s="1771" t="s">
        <v>1049</v>
      </c>
      <c r="E68"/>
      <c r="F68" s="2102"/>
      <c r="G68" s="1968">
        <v>0</v>
      </c>
      <c r="H68" s="2641"/>
      <c r="I68" s="1968">
        <v>0</v>
      </c>
      <c r="J68" s="2641"/>
      <c r="K68" s="1968">
        <v>0</v>
      </c>
      <c r="L68" s="2641"/>
      <c r="M68" s="1968">
        <f t="shared" si="1"/>
        <v>0</v>
      </c>
      <c r="N68" s="2641"/>
      <c r="O68" s="1968">
        <v>0</v>
      </c>
      <c r="P68" s="1788"/>
    </row>
    <row r="69" spans="2:16" s="1429" customFormat="1" ht="15.75">
      <c r="B69" s="1770" t="s">
        <v>1050</v>
      </c>
      <c r="C69" s="2102"/>
      <c r="D69" s="1771" t="s">
        <v>1051</v>
      </c>
      <c r="E69"/>
      <c r="F69" s="2102"/>
      <c r="G69" s="1968">
        <v>60153096.109999999</v>
      </c>
      <c r="H69" s="2641"/>
      <c r="I69" s="1968">
        <v>69320055.400000006</v>
      </c>
      <c r="J69" s="2641"/>
      <c r="K69" s="1968">
        <v>72792259.140000001</v>
      </c>
      <c r="L69" s="2641"/>
      <c r="M69" s="1968">
        <f t="shared" si="1"/>
        <v>8293678.96</v>
      </c>
      <c r="N69" s="2641"/>
      <c r="O69" s="1968">
        <v>81085938.099999994</v>
      </c>
      <c r="P69" s="1788"/>
    </row>
    <row r="70" spans="2:16" s="1429" customFormat="1" ht="15.75">
      <c r="B70" s="1770" t="s">
        <v>1052</v>
      </c>
      <c r="C70" s="2102"/>
      <c r="D70" s="1771" t="s">
        <v>1053</v>
      </c>
      <c r="E70"/>
      <c r="F70" s="2102"/>
      <c r="G70" s="1968">
        <v>169.29</v>
      </c>
      <c r="H70" s="2641"/>
      <c r="I70" s="1968">
        <v>169.29</v>
      </c>
      <c r="J70" s="2641"/>
      <c r="K70" s="1968">
        <v>169.29</v>
      </c>
      <c r="L70" s="2641"/>
      <c r="M70" s="1968">
        <f t="shared" si="1"/>
        <v>0</v>
      </c>
      <c r="N70" s="2641"/>
      <c r="O70" s="1968">
        <v>169.29</v>
      </c>
      <c r="P70" s="1788"/>
    </row>
    <row r="71" spans="2:16" s="1429" customFormat="1" ht="15.75">
      <c r="B71" s="1770" t="s">
        <v>1054</v>
      </c>
      <c r="C71" s="2102"/>
      <c r="D71" s="1771" t="s">
        <v>1055</v>
      </c>
      <c r="E71"/>
      <c r="F71" s="2102"/>
      <c r="G71" s="1968">
        <v>0</v>
      </c>
      <c r="H71" s="2641"/>
      <c r="I71" s="1968">
        <v>0</v>
      </c>
      <c r="J71" s="2641"/>
      <c r="K71" s="1968">
        <v>0</v>
      </c>
      <c r="L71" s="2641"/>
      <c r="M71" s="1968">
        <f t="shared" si="1"/>
        <v>0</v>
      </c>
      <c r="N71" s="2641"/>
      <c r="O71" s="1968">
        <v>0</v>
      </c>
      <c r="P71" s="1788"/>
    </row>
    <row r="72" spans="2:16" s="1429" customFormat="1" ht="15.75">
      <c r="B72" s="1770" t="s">
        <v>1056</v>
      </c>
      <c r="C72" s="2102"/>
      <c r="D72" s="1771" t="s">
        <v>1057</v>
      </c>
      <c r="E72"/>
      <c r="F72" s="2102"/>
      <c r="G72" s="1968">
        <v>0</v>
      </c>
      <c r="H72" s="2641"/>
      <c r="I72" s="1968">
        <v>0</v>
      </c>
      <c r="J72" s="2641"/>
      <c r="K72" s="1968">
        <v>0</v>
      </c>
      <c r="L72" s="2641"/>
      <c r="M72" s="1968">
        <f t="shared" si="1"/>
        <v>0</v>
      </c>
      <c r="N72" s="2641"/>
      <c r="O72" s="1968">
        <v>0</v>
      </c>
      <c r="P72" s="1788"/>
    </row>
    <row r="73" spans="2:16" s="1429" customFormat="1" ht="15.75">
      <c r="B73" s="1770" t="s">
        <v>1058</v>
      </c>
      <c r="C73" s="2102"/>
      <c r="D73" s="1777" t="s">
        <v>1059</v>
      </c>
      <c r="E73"/>
      <c r="F73" s="2102"/>
      <c r="G73" s="1968">
        <v>0</v>
      </c>
      <c r="H73" s="2641"/>
      <c r="I73" s="1968">
        <v>0</v>
      </c>
      <c r="J73" s="2641"/>
      <c r="K73" s="1968">
        <v>0</v>
      </c>
      <c r="L73" s="2641"/>
      <c r="M73" s="1968">
        <f t="shared" si="1"/>
        <v>0</v>
      </c>
      <c r="N73" s="2641"/>
      <c r="O73" s="1968">
        <v>0</v>
      </c>
      <c r="P73" s="1788"/>
    </row>
    <row r="74" spans="2:16" s="1429" customFormat="1" ht="15.75">
      <c r="B74" s="1770" t="s">
        <v>1060</v>
      </c>
      <c r="C74" s="1778"/>
      <c r="D74" s="1779" t="s">
        <v>1061</v>
      </c>
      <c r="E74" s="1780"/>
      <c r="F74" s="1780"/>
      <c r="G74" s="1968">
        <v>97416436.629999995</v>
      </c>
      <c r="H74" s="2641"/>
      <c r="I74" s="1968">
        <v>101017725.05</v>
      </c>
      <c r="J74" s="2641"/>
      <c r="K74" s="1968">
        <v>109849194.79000001</v>
      </c>
      <c r="L74" s="2641"/>
      <c r="M74" s="1968">
        <f t="shared" si="1"/>
        <v>4047990.48</v>
      </c>
      <c r="N74" s="2641"/>
      <c r="O74" s="1968">
        <v>113897185.27</v>
      </c>
      <c r="P74" s="1788"/>
    </row>
    <row r="75" spans="2:16" s="1429" customFormat="1" ht="15.75">
      <c r="B75" s="1770" t="s">
        <v>1062</v>
      </c>
      <c r="C75" s="2102"/>
      <c r="D75" s="1771" t="s">
        <v>1063</v>
      </c>
      <c r="E75"/>
      <c r="F75" s="2102"/>
      <c r="G75" s="1968">
        <v>8853523.1400000006</v>
      </c>
      <c r="H75" s="2641"/>
      <c r="I75" s="1968">
        <v>6702837.3300000001</v>
      </c>
      <c r="J75" s="2641"/>
      <c r="K75" s="1968">
        <v>7423246.6200000001</v>
      </c>
      <c r="L75" s="2641"/>
      <c r="M75" s="1968">
        <f t="shared" si="1"/>
        <v>633986.92000000004</v>
      </c>
      <c r="N75" s="2641"/>
      <c r="O75" s="1968">
        <v>8057233.54</v>
      </c>
      <c r="P75" s="1788"/>
    </row>
    <row r="76" spans="2:16" s="1429" customFormat="1" ht="15.75">
      <c r="B76" s="1770" t="s">
        <v>1064</v>
      </c>
      <c r="C76" s="2102"/>
      <c r="D76" s="1771" t="s">
        <v>1065</v>
      </c>
      <c r="E76"/>
      <c r="F76" s="2102"/>
      <c r="G76" s="1968">
        <v>13150846.050000001</v>
      </c>
      <c r="H76" s="2641"/>
      <c r="I76" s="1968">
        <v>13150846.050000001</v>
      </c>
      <c r="J76" s="2641"/>
      <c r="K76" s="1968">
        <v>13150846.050000001</v>
      </c>
      <c r="L76" s="2641"/>
      <c r="M76" s="1968">
        <f t="shared" si="1"/>
        <v>0</v>
      </c>
      <c r="N76" s="2641"/>
      <c r="O76" s="1968">
        <v>13150846.050000001</v>
      </c>
      <c r="P76" s="1788"/>
    </row>
    <row r="77" spans="2:16" s="1429" customFormat="1" ht="15.75">
      <c r="B77" s="1770" t="s">
        <v>1066</v>
      </c>
      <c r="C77" s="2102"/>
      <c r="D77" s="1777" t="s">
        <v>1067</v>
      </c>
      <c r="E77"/>
      <c r="F77" s="2102"/>
      <c r="G77" s="1968">
        <v>0</v>
      </c>
      <c r="H77" s="2641"/>
      <c r="I77" s="1968">
        <v>0</v>
      </c>
      <c r="J77" s="2641"/>
      <c r="K77" s="1968">
        <v>0</v>
      </c>
      <c r="L77" s="2641"/>
      <c r="M77" s="1968">
        <f t="shared" si="1"/>
        <v>0</v>
      </c>
      <c r="N77" s="2641"/>
      <c r="O77" s="1968">
        <v>0</v>
      </c>
      <c r="P77" s="1788"/>
    </row>
    <row r="78" spans="2:16" s="1429" customFormat="1" ht="15.75">
      <c r="B78" s="1770" t="s">
        <v>1068</v>
      </c>
      <c r="C78" s="2102"/>
      <c r="D78" s="1771" t="s">
        <v>1069</v>
      </c>
      <c r="E78"/>
      <c r="F78" s="2102"/>
      <c r="G78" s="1968">
        <v>40917672.630000003</v>
      </c>
      <c r="H78" s="2641"/>
      <c r="I78" s="1968">
        <v>40917672.630000003</v>
      </c>
      <c r="J78" s="2641"/>
      <c r="K78" s="1968">
        <v>40679225.310000002</v>
      </c>
      <c r="L78" s="2641"/>
      <c r="M78" s="1968">
        <f t="shared" ref="M78:M96" si="2">ROUND(SUM(O78)-SUM(K78),2)</f>
        <v>0</v>
      </c>
      <c r="N78" s="2641"/>
      <c r="O78" s="1968">
        <v>40679225.310000002</v>
      </c>
      <c r="P78" s="1788"/>
    </row>
    <row r="79" spans="2:16" s="1429" customFormat="1" ht="15.75">
      <c r="B79" s="1770" t="s">
        <v>1070</v>
      </c>
      <c r="C79" s="2102"/>
      <c r="D79" s="1777" t="s">
        <v>1071</v>
      </c>
      <c r="E79"/>
      <c r="F79" s="2102"/>
      <c r="G79" s="1968">
        <v>85926775.579999998</v>
      </c>
      <c r="H79" s="2641"/>
      <c r="I79" s="1968">
        <v>85926775.579999998</v>
      </c>
      <c r="J79" s="2641"/>
      <c r="K79" s="1968">
        <v>76297899.909999996</v>
      </c>
      <c r="L79" s="2641"/>
      <c r="M79" s="1968">
        <f t="shared" si="2"/>
        <v>0</v>
      </c>
      <c r="N79" s="2641"/>
      <c r="O79" s="1968">
        <v>76297899.909999996</v>
      </c>
      <c r="P79" s="1788"/>
    </row>
    <row r="80" spans="2:16" s="1429" customFormat="1" ht="15.75">
      <c r="B80" s="1770" t="s">
        <v>1072</v>
      </c>
      <c r="C80" s="2102"/>
      <c r="D80" s="1771" t="s">
        <v>1073</v>
      </c>
      <c r="E80"/>
      <c r="F80" s="2102"/>
      <c r="G80" s="1968">
        <v>0</v>
      </c>
      <c r="H80" s="2641"/>
      <c r="I80" s="1968">
        <v>0</v>
      </c>
      <c r="J80" s="2641"/>
      <c r="K80" s="1968">
        <v>0</v>
      </c>
      <c r="L80" s="2641"/>
      <c r="M80" s="1968">
        <f t="shared" si="2"/>
        <v>0</v>
      </c>
      <c r="N80" s="2641"/>
      <c r="O80" s="1968">
        <v>0</v>
      </c>
      <c r="P80" s="1788"/>
    </row>
    <row r="81" spans="2:16" s="1429" customFormat="1" ht="15.75">
      <c r="B81" s="1770" t="s">
        <v>1074</v>
      </c>
      <c r="C81" s="2102"/>
      <c r="D81" s="1777" t="s">
        <v>1075</v>
      </c>
      <c r="E81"/>
      <c r="F81" s="2102"/>
      <c r="G81" s="1968">
        <v>12937628.18</v>
      </c>
      <c r="H81" s="2641"/>
      <c r="I81" s="1968">
        <v>12337366.189999999</v>
      </c>
      <c r="J81" s="2641"/>
      <c r="K81" s="1968">
        <v>12348115.710000001</v>
      </c>
      <c r="L81" s="2641"/>
      <c r="M81" s="1968">
        <f t="shared" si="2"/>
        <v>-2675</v>
      </c>
      <c r="N81" s="2641"/>
      <c r="O81" s="1968">
        <v>12345440.710000001</v>
      </c>
      <c r="P81" s="1788"/>
    </row>
    <row r="82" spans="2:16" s="1429" customFormat="1" ht="15.75">
      <c r="B82" s="1770" t="s">
        <v>1076</v>
      </c>
      <c r="C82" s="2102"/>
      <c r="D82" s="1771" t="s">
        <v>1077</v>
      </c>
      <c r="E82"/>
      <c r="F82" s="2102"/>
      <c r="G82" s="1968">
        <v>0</v>
      </c>
      <c r="H82" s="2641"/>
      <c r="I82" s="1968">
        <v>0</v>
      </c>
      <c r="J82" s="2641"/>
      <c r="K82" s="1968">
        <v>153750</v>
      </c>
      <c r="L82" s="2641"/>
      <c r="M82" s="1968">
        <f t="shared" si="2"/>
        <v>0</v>
      </c>
      <c r="N82" s="2641"/>
      <c r="O82" s="1968">
        <v>153750</v>
      </c>
      <c r="P82" s="1788"/>
    </row>
    <row r="83" spans="2:16" s="1429" customFormat="1" ht="15.75">
      <c r="B83" s="1770" t="s">
        <v>1078</v>
      </c>
      <c r="C83" s="2102"/>
      <c r="D83" s="1777" t="s">
        <v>1079</v>
      </c>
      <c r="E83" s="2642"/>
      <c r="F83" s="2642"/>
      <c r="G83" s="1968">
        <v>0</v>
      </c>
      <c r="H83" s="2641"/>
      <c r="I83" s="1968">
        <v>0</v>
      </c>
      <c r="J83" s="2641"/>
      <c r="K83" s="1968">
        <v>0</v>
      </c>
      <c r="L83" s="2641"/>
      <c r="M83" s="1968">
        <f t="shared" si="2"/>
        <v>0</v>
      </c>
      <c r="N83" s="2641"/>
      <c r="O83" s="1968">
        <v>0</v>
      </c>
      <c r="P83" s="1788"/>
    </row>
    <row r="84" spans="2:16" s="1429" customFormat="1" ht="15.75">
      <c r="B84" s="1770" t="s">
        <v>1080</v>
      </c>
      <c r="C84" s="2102"/>
      <c r="D84" s="1777" t="s">
        <v>1081</v>
      </c>
      <c r="E84" s="1780"/>
      <c r="F84" s="1780"/>
      <c r="G84" s="1968">
        <v>0</v>
      </c>
      <c r="H84" s="2641"/>
      <c r="I84" s="1968">
        <v>0</v>
      </c>
      <c r="J84" s="2641"/>
      <c r="K84" s="1968">
        <v>0</v>
      </c>
      <c r="L84" s="2641"/>
      <c r="M84" s="1968">
        <f t="shared" si="2"/>
        <v>0</v>
      </c>
      <c r="N84" s="2641"/>
      <c r="O84" s="1968">
        <v>0</v>
      </c>
      <c r="P84" s="1788"/>
    </row>
    <row r="85" spans="2:16" s="1429" customFormat="1" ht="15.75">
      <c r="B85" s="1770" t="s">
        <v>1082</v>
      </c>
      <c r="C85" s="2102"/>
      <c r="D85" s="1777" t="s">
        <v>1083</v>
      </c>
      <c r="E85" s="1780"/>
      <c r="F85" s="1780"/>
      <c r="G85" s="1968">
        <v>84674333.430000007</v>
      </c>
      <c r="H85" s="2641"/>
      <c r="I85" s="1968">
        <v>85940191</v>
      </c>
      <c r="J85" s="2641"/>
      <c r="K85" s="1968">
        <v>87723047.260000005</v>
      </c>
      <c r="L85" s="2641"/>
      <c r="M85" s="1968">
        <f t="shared" si="2"/>
        <v>355669.48</v>
      </c>
      <c r="N85" s="2641"/>
      <c r="O85" s="1968">
        <v>88078716.739999995</v>
      </c>
      <c r="P85" s="1788"/>
    </row>
    <row r="86" spans="2:16" s="1429" customFormat="1" ht="15.75">
      <c r="B86" s="1770" t="s">
        <v>1084</v>
      </c>
      <c r="C86" s="2102"/>
      <c r="D86" s="1771" t="s">
        <v>1085</v>
      </c>
      <c r="E86" s="1780"/>
      <c r="F86" s="1780"/>
      <c r="G86" s="1968">
        <v>0</v>
      </c>
      <c r="H86" s="2641"/>
      <c r="I86" s="1968">
        <v>0</v>
      </c>
      <c r="J86" s="2641"/>
      <c r="K86" s="1968">
        <v>0</v>
      </c>
      <c r="L86" s="2641"/>
      <c r="M86" s="1968">
        <f t="shared" si="2"/>
        <v>0</v>
      </c>
      <c r="N86" s="2641"/>
      <c r="O86" s="1968">
        <v>0</v>
      </c>
      <c r="P86" s="1788"/>
    </row>
    <row r="87" spans="2:16" s="1429" customFormat="1" ht="15.75">
      <c r="B87" s="1770" t="s">
        <v>1086</v>
      </c>
      <c r="C87" s="2102"/>
      <c r="D87" s="1771" t="s">
        <v>1747</v>
      </c>
      <c r="E87" s="1780"/>
      <c r="F87" s="1780"/>
      <c r="G87" s="1968">
        <v>169428210.94</v>
      </c>
      <c r="H87" s="2641"/>
      <c r="I87" s="1968">
        <v>173002171.5</v>
      </c>
      <c r="J87" s="2641"/>
      <c r="K87" s="1968">
        <v>172362230.61000001</v>
      </c>
      <c r="L87" s="2641"/>
      <c r="M87" s="1968">
        <f t="shared" si="2"/>
        <v>4100770.06</v>
      </c>
      <c r="N87" s="2641"/>
      <c r="O87" s="1968">
        <v>176463000.66999999</v>
      </c>
      <c r="P87" s="1788"/>
    </row>
    <row r="88" spans="2:16" s="1429" customFormat="1" ht="15.75">
      <c r="B88" s="1770" t="s">
        <v>1087</v>
      </c>
      <c r="C88" s="2102"/>
      <c r="D88" s="1777" t="s">
        <v>1088</v>
      </c>
      <c r="E88" s="1780"/>
      <c r="F88" s="1780"/>
      <c r="G88" s="1968">
        <v>27448041.260000002</v>
      </c>
      <c r="H88" s="2641"/>
      <c r="I88" s="1968">
        <v>25911895.449999999</v>
      </c>
      <c r="J88" s="2641"/>
      <c r="K88" s="1968">
        <v>26767629.280000001</v>
      </c>
      <c r="L88" s="2641"/>
      <c r="M88" s="1968">
        <f t="shared" si="2"/>
        <v>538204.68999999994</v>
      </c>
      <c r="N88" s="2641"/>
      <c r="O88" s="1968">
        <v>27305833.969999999</v>
      </c>
      <c r="P88" s="1788"/>
    </row>
    <row r="89" spans="2:16" s="1429" customFormat="1" ht="15.75">
      <c r="B89" s="1770" t="s">
        <v>1089</v>
      </c>
      <c r="C89" s="2102"/>
      <c r="D89" s="1777" t="s">
        <v>1090</v>
      </c>
      <c r="E89" s="1780"/>
      <c r="F89" s="1780"/>
      <c r="G89" s="1968">
        <v>5430710.0300000003</v>
      </c>
      <c r="H89" s="2641"/>
      <c r="I89" s="1968">
        <v>5430710.0300000003</v>
      </c>
      <c r="J89" s="2641"/>
      <c r="K89" s="1968">
        <v>5430710.0300000003</v>
      </c>
      <c r="L89" s="2641"/>
      <c r="M89" s="1968">
        <f t="shared" si="2"/>
        <v>0</v>
      </c>
      <c r="N89" s="2641"/>
      <c r="O89" s="1968">
        <v>5430710.0300000003</v>
      </c>
      <c r="P89" s="1788"/>
    </row>
    <row r="90" spans="2:16" s="1429" customFormat="1" ht="15.75">
      <c r="B90" s="1770" t="s">
        <v>1091</v>
      </c>
      <c r="C90" s="2102"/>
      <c r="D90" s="1777" t="s">
        <v>1092</v>
      </c>
      <c r="E90" s="1780"/>
      <c r="F90" s="1780"/>
      <c r="G90" s="1968">
        <v>39890.450000000004</v>
      </c>
      <c r="H90" s="2641"/>
      <c r="I90" s="1968">
        <v>39890.450000000004</v>
      </c>
      <c r="J90" s="2641"/>
      <c r="K90" s="1968">
        <v>539890.44999999995</v>
      </c>
      <c r="L90" s="2641"/>
      <c r="M90" s="1968">
        <f t="shared" si="2"/>
        <v>0</v>
      </c>
      <c r="N90" s="2641"/>
      <c r="O90" s="1968">
        <v>539890.44999999995</v>
      </c>
      <c r="P90" s="1788"/>
    </row>
    <row r="91" spans="2:16" s="1429" customFormat="1" ht="15.75">
      <c r="B91" s="1770" t="s">
        <v>1093</v>
      </c>
      <c r="C91" s="2102"/>
      <c r="D91" s="1777" t="s">
        <v>1094</v>
      </c>
      <c r="E91" s="1780"/>
      <c r="F91" s="1780"/>
      <c r="G91" s="1968">
        <v>93891023.599999994</v>
      </c>
      <c r="H91" s="2641"/>
      <c r="I91" s="1968">
        <v>93355325.579999998</v>
      </c>
      <c r="J91" s="2641"/>
      <c r="K91" s="1968">
        <v>104401100.42</v>
      </c>
      <c r="L91" s="2641"/>
      <c r="M91" s="1968">
        <f t="shared" si="2"/>
        <v>2393068.15</v>
      </c>
      <c r="N91" s="2641"/>
      <c r="O91" s="1968">
        <v>106794168.56999999</v>
      </c>
      <c r="P91" s="1788"/>
    </row>
    <row r="92" spans="2:16" s="1429" customFormat="1" ht="15.75">
      <c r="B92" s="1770" t="s">
        <v>1095</v>
      </c>
      <c r="C92" s="2102"/>
      <c r="D92" s="1777" t="s">
        <v>1096</v>
      </c>
      <c r="E92" s="1780"/>
      <c r="F92" s="1780"/>
      <c r="G92" s="1968">
        <v>0</v>
      </c>
      <c r="H92" s="2641"/>
      <c r="I92" s="1968">
        <v>0</v>
      </c>
      <c r="J92" s="2641"/>
      <c r="K92" s="1968">
        <v>0</v>
      </c>
      <c r="L92" s="2641"/>
      <c r="M92" s="1968">
        <f t="shared" si="2"/>
        <v>0</v>
      </c>
      <c r="N92" s="2641"/>
      <c r="O92" s="1968">
        <v>0</v>
      </c>
      <c r="P92" s="1788"/>
    </row>
    <row r="93" spans="2:16" s="1429" customFormat="1" ht="17.25">
      <c r="B93" s="1770" t="s">
        <v>1097</v>
      </c>
      <c r="C93" s="2102"/>
      <c r="D93" s="2643" t="s">
        <v>1098</v>
      </c>
      <c r="E93" s="1780"/>
      <c r="F93" s="1780"/>
      <c r="G93" s="1968">
        <v>2255573.3199999998</v>
      </c>
      <c r="H93" s="2641"/>
      <c r="I93" s="1968">
        <v>2278516.64</v>
      </c>
      <c r="J93" s="2641"/>
      <c r="K93" s="1968">
        <v>2486315.4700000002</v>
      </c>
      <c r="L93" s="2641"/>
      <c r="M93" s="1968">
        <f t="shared" si="2"/>
        <v>111250.09</v>
      </c>
      <c r="N93" s="2641"/>
      <c r="O93" s="1968">
        <v>2597565.56</v>
      </c>
      <c r="P93" s="1788"/>
    </row>
    <row r="94" spans="2:16" s="1429" customFormat="1" ht="15.75">
      <c r="B94" s="1770" t="s">
        <v>1099</v>
      </c>
      <c r="C94" s="2102"/>
      <c r="D94" s="1777" t="s">
        <v>1100</v>
      </c>
      <c r="E94" s="1780"/>
      <c r="F94" s="1780"/>
      <c r="G94" s="1968">
        <v>11110.01</v>
      </c>
      <c r="H94" s="2641"/>
      <c r="I94" s="1968">
        <v>11110.01</v>
      </c>
      <c r="J94" s="2641"/>
      <c r="K94" s="1968">
        <v>11110.01</v>
      </c>
      <c r="L94" s="2641"/>
      <c r="M94" s="1968">
        <f t="shared" si="2"/>
        <v>0</v>
      </c>
      <c r="N94" s="2641"/>
      <c r="O94" s="1968">
        <v>11110.01</v>
      </c>
      <c r="P94" s="1788"/>
    </row>
    <row r="95" spans="2:16" s="1429" customFormat="1" ht="15.75">
      <c r="B95" s="1770" t="s">
        <v>1101</v>
      </c>
      <c r="C95" s="2102"/>
      <c r="D95" s="1777" t="s">
        <v>1102</v>
      </c>
      <c r="E95" s="1780"/>
      <c r="F95" s="1780"/>
      <c r="G95" s="1968">
        <v>32199867.539999999</v>
      </c>
      <c r="H95" s="2641"/>
      <c r="I95" s="1968">
        <v>69487302.579999998</v>
      </c>
      <c r="J95" s="2641"/>
      <c r="K95" s="1968">
        <v>65245293.57</v>
      </c>
      <c r="L95" s="2641"/>
      <c r="M95" s="1968">
        <f t="shared" si="2"/>
        <v>-52272232.18</v>
      </c>
      <c r="N95" s="2641"/>
      <c r="O95" s="1968">
        <v>12973061.390000001</v>
      </c>
      <c r="P95" s="1969"/>
    </row>
    <row r="96" spans="2:16" s="1429" customFormat="1" ht="15.75">
      <c r="B96" s="1770" t="s">
        <v>1103</v>
      </c>
      <c r="C96" s="2102"/>
      <c r="D96" s="1771" t="s">
        <v>1104</v>
      </c>
      <c r="E96" s="1780"/>
      <c r="F96" s="1780"/>
      <c r="G96" s="1968">
        <v>9070710.3699999992</v>
      </c>
      <c r="H96" s="2641"/>
      <c r="I96" s="1968">
        <v>9071842.5</v>
      </c>
      <c r="J96" s="2641"/>
      <c r="K96" s="1968">
        <v>10000000</v>
      </c>
      <c r="L96" s="2641"/>
      <c r="M96" s="1968">
        <f t="shared" si="2"/>
        <v>1126.05</v>
      </c>
      <c r="N96" s="2641"/>
      <c r="O96" s="1968">
        <v>10001126.050000001</v>
      </c>
      <c r="P96" s="1788"/>
    </row>
    <row r="97" spans="2:16" s="1429" customFormat="1" ht="16.5" thickBot="1">
      <c r="B97" s="2644"/>
      <c r="C97" s="2645"/>
      <c r="D97" s="1774" t="s">
        <v>1105</v>
      </c>
      <c r="E97" s="1956"/>
      <c r="F97" s="1956"/>
      <c r="G97" s="2646">
        <f>ROUND(SUM(G14:G96),2)</f>
        <v>1421634187.6400001</v>
      </c>
      <c r="H97" s="2738"/>
      <c r="I97" s="2646">
        <f>ROUND(SUM(I14:I96),2)</f>
        <v>1270131825.5599999</v>
      </c>
      <c r="J97" s="2738"/>
      <c r="K97" s="2646">
        <f>ROUND(SUM(K14:K96),2)</f>
        <v>1034847615.92</v>
      </c>
      <c r="L97" s="2738"/>
      <c r="M97" s="2646">
        <f>ROUND(SUM(M14:M96),2)</f>
        <v>4712174.37</v>
      </c>
      <c r="N97" s="2738"/>
      <c r="O97" s="2646">
        <f>ROUND(SUM(O14:O96),2)</f>
        <v>1039559790.29</v>
      </c>
      <c r="P97" s="1788"/>
    </row>
    <row r="98" spans="2:16" s="1429" customFormat="1" ht="16.5" thickTop="1">
      <c r="B98" s="2647"/>
      <c r="C98" s="2647"/>
      <c r="D98" s="2648"/>
      <c r="E98" s="1962"/>
      <c r="F98" s="1962"/>
      <c r="G98" s="2649"/>
      <c r="H98" s="1734"/>
      <c r="I98" s="2649"/>
      <c r="J98" s="1734"/>
      <c r="K98" s="2649"/>
      <c r="L98" s="1734"/>
      <c r="M98" s="2650"/>
      <c r="N98" s="2651"/>
      <c r="O98" s="2649"/>
      <c r="P98" s="1970"/>
    </row>
    <row r="99" spans="2:16" s="1429" customFormat="1" ht="15.75">
      <c r="B99" s="2102"/>
      <c r="C99" s="2645"/>
      <c r="D99" s="2652" t="s">
        <v>1106</v>
      </c>
      <c r="E99" s="2653"/>
      <c r="F99" s="2653"/>
      <c r="G99" s="2641"/>
      <c r="H99" s="2641"/>
      <c r="I99" s="2641"/>
      <c r="J99" s="2641"/>
      <c r="K99" s="2641"/>
      <c r="L99" s="2641"/>
      <c r="M99" s="2654"/>
      <c r="N99" s="2654"/>
      <c r="O99" s="2641"/>
      <c r="P99" s="1962"/>
    </row>
    <row r="100" spans="2:16" s="1429" customFormat="1" ht="15.75">
      <c r="B100" s="2655" t="s">
        <v>1107</v>
      </c>
      <c r="C100" s="2647"/>
      <c r="D100" s="1783" t="s">
        <v>1108</v>
      </c>
      <c r="E100" s="1962"/>
      <c r="F100" s="1962"/>
      <c r="G100" s="2656">
        <v>0</v>
      </c>
      <c r="H100" s="2641"/>
      <c r="I100" s="2656">
        <v>0</v>
      </c>
      <c r="J100" s="2641"/>
      <c r="K100" s="2656">
        <v>0</v>
      </c>
      <c r="L100" s="2641"/>
      <c r="M100" s="2656">
        <f t="shared" ref="M100:M131" si="3">ROUND(SUM(O100)-SUM(K100),2)</f>
        <v>0</v>
      </c>
      <c r="N100" s="2656"/>
      <c r="O100" s="2656">
        <v>0</v>
      </c>
      <c r="P100" s="1962"/>
    </row>
    <row r="101" spans="2:16" s="1429" customFormat="1" ht="15.75">
      <c r="B101" s="1770" t="s">
        <v>1109</v>
      </c>
      <c r="C101" s="2102"/>
      <c r="D101" s="1771" t="s">
        <v>1110</v>
      </c>
      <c r="E101"/>
      <c r="F101" s="2102"/>
      <c r="G101" s="1968">
        <v>0</v>
      </c>
      <c r="H101" s="2641"/>
      <c r="I101" s="1968">
        <v>0</v>
      </c>
      <c r="J101" s="2641"/>
      <c r="K101" s="1968">
        <v>0</v>
      </c>
      <c r="L101" s="2641"/>
      <c r="M101" s="1968">
        <f t="shared" si="3"/>
        <v>0</v>
      </c>
      <c r="N101" s="2641"/>
      <c r="O101" s="1968">
        <v>0</v>
      </c>
      <c r="P101" s="1788"/>
    </row>
    <row r="102" spans="2:16" s="1429" customFormat="1" ht="15.75">
      <c r="B102" s="1770" t="s">
        <v>1111</v>
      </c>
      <c r="C102" s="2657"/>
      <c r="D102" s="1771" t="s">
        <v>1112</v>
      </c>
      <c r="E102" s="2642"/>
      <c r="F102" s="2642"/>
      <c r="G102" s="1968">
        <v>0</v>
      </c>
      <c r="H102" s="2641"/>
      <c r="I102" s="1968">
        <v>0</v>
      </c>
      <c r="J102" s="2641"/>
      <c r="K102" s="1968">
        <v>0</v>
      </c>
      <c r="L102" s="2641"/>
      <c r="M102" s="1968">
        <f t="shared" si="3"/>
        <v>0</v>
      </c>
      <c r="N102" s="2641"/>
      <c r="O102" s="1968">
        <v>0</v>
      </c>
      <c r="P102" s="1788"/>
    </row>
    <row r="103" spans="2:16" s="1429" customFormat="1" ht="15.75">
      <c r="B103" s="1770" t="s">
        <v>649</v>
      </c>
      <c r="C103" s="1778"/>
      <c r="D103" s="1782" t="s">
        <v>1113</v>
      </c>
      <c r="E103" s="1780"/>
      <c r="F103" s="1780"/>
      <c r="G103" s="1968">
        <v>0</v>
      </c>
      <c r="H103" s="2641"/>
      <c r="I103" s="1968">
        <v>12669574.17</v>
      </c>
      <c r="J103" s="2641"/>
      <c r="K103" s="1968">
        <v>93049785.689999998</v>
      </c>
      <c r="L103" s="2641"/>
      <c r="M103" s="1968">
        <f t="shared" si="3"/>
        <v>-86971772.019999996</v>
      </c>
      <c r="N103" s="2641"/>
      <c r="O103" s="1968">
        <v>6078013.6699999999</v>
      </c>
      <c r="P103" s="1788"/>
    </row>
    <row r="104" spans="2:16" s="1429" customFormat="1" ht="15.75">
      <c r="B104" s="1770" t="s">
        <v>636</v>
      </c>
      <c r="C104" s="1778"/>
      <c r="D104" s="1782" t="s">
        <v>1114</v>
      </c>
      <c r="E104" s="1780"/>
      <c r="F104" s="1780"/>
      <c r="G104" s="1968">
        <v>1964777.8399999999</v>
      </c>
      <c r="H104" s="2641"/>
      <c r="I104" s="1968">
        <v>1965002.3399999999</v>
      </c>
      <c r="J104" s="2641"/>
      <c r="K104" s="1968">
        <v>819210.61</v>
      </c>
      <c r="L104" s="2641"/>
      <c r="M104" s="1968">
        <f t="shared" si="3"/>
        <v>-819174.08</v>
      </c>
      <c r="N104" s="2641"/>
      <c r="O104" s="1968">
        <v>36.53</v>
      </c>
      <c r="P104" s="1788"/>
    </row>
    <row r="105" spans="2:16" s="1429" customFormat="1" ht="15.75">
      <c r="B105" s="1770" t="s">
        <v>654</v>
      </c>
      <c r="C105" s="1778"/>
      <c r="D105" s="1782" t="s">
        <v>1115</v>
      </c>
      <c r="E105" s="1780"/>
      <c r="F105" s="1780"/>
      <c r="G105" s="1968">
        <v>8172888.0899999999</v>
      </c>
      <c r="H105" s="2641"/>
      <c r="I105" s="1968">
        <v>0</v>
      </c>
      <c r="J105" s="2641"/>
      <c r="K105" s="1968">
        <v>0</v>
      </c>
      <c r="L105" s="2641"/>
      <c r="M105" s="1968">
        <f t="shared" si="3"/>
        <v>0</v>
      </c>
      <c r="N105" s="2641"/>
      <c r="O105" s="1968">
        <v>0</v>
      </c>
      <c r="P105" s="1788"/>
    </row>
    <row r="106" spans="2:16" s="1429" customFormat="1" ht="15.75">
      <c r="B106" s="1770" t="s">
        <v>1116</v>
      </c>
      <c r="C106" s="1778"/>
      <c r="D106" s="1782" t="s">
        <v>1117</v>
      </c>
      <c r="E106" s="1780"/>
      <c r="F106" s="1780"/>
      <c r="G106" s="1968">
        <v>633650527.66999996</v>
      </c>
      <c r="H106" s="2641"/>
      <c r="I106" s="1968">
        <v>489570691.50999999</v>
      </c>
      <c r="J106" s="2641"/>
      <c r="K106" s="1968">
        <v>0</v>
      </c>
      <c r="L106" s="2641"/>
      <c r="M106" s="1968">
        <f t="shared" si="3"/>
        <v>0</v>
      </c>
      <c r="N106" s="2641"/>
      <c r="O106" s="1968">
        <v>0</v>
      </c>
      <c r="P106" s="1788"/>
    </row>
    <row r="107" spans="2:16" s="1429" customFormat="1" ht="15.75">
      <c r="B107" s="1770" t="s">
        <v>1118</v>
      </c>
      <c r="C107" s="1775"/>
      <c r="D107" s="1783" t="s">
        <v>1119</v>
      </c>
      <c r="E107" s="1787"/>
      <c r="F107" s="1787"/>
      <c r="G107" s="1968">
        <v>0</v>
      </c>
      <c r="H107" s="2641"/>
      <c r="I107" s="1968">
        <v>0</v>
      </c>
      <c r="J107" s="2641"/>
      <c r="K107" s="1968">
        <v>0</v>
      </c>
      <c r="L107" s="2641"/>
      <c r="M107" s="1968">
        <f t="shared" si="3"/>
        <v>0</v>
      </c>
      <c r="N107" s="2641"/>
      <c r="O107" s="1968">
        <v>0</v>
      </c>
      <c r="P107" s="1788"/>
    </row>
    <row r="108" spans="2:16" s="1429" customFormat="1" ht="15.75">
      <c r="B108" s="1770" t="s">
        <v>1120</v>
      </c>
      <c r="C108" s="1778"/>
      <c r="D108" s="1784" t="s">
        <v>1121</v>
      </c>
      <c r="E108" s="1780"/>
      <c r="F108" s="1780"/>
      <c r="G108" s="1968">
        <v>0</v>
      </c>
      <c r="H108" s="2641"/>
      <c r="I108" s="1968">
        <v>0</v>
      </c>
      <c r="J108" s="2641"/>
      <c r="K108" s="1968">
        <v>0</v>
      </c>
      <c r="L108" s="2641"/>
      <c r="M108" s="1968">
        <f t="shared" si="3"/>
        <v>0</v>
      </c>
      <c r="N108" s="2641"/>
      <c r="O108" s="1968">
        <v>0</v>
      </c>
      <c r="P108" s="1788"/>
    </row>
    <row r="109" spans="2:16" s="1429" customFormat="1" ht="15.75">
      <c r="B109" s="1770" t="s">
        <v>1122</v>
      </c>
      <c r="C109" s="1778"/>
      <c r="D109" s="1782" t="s">
        <v>1123</v>
      </c>
      <c r="E109" s="1780"/>
      <c r="F109" s="1780"/>
      <c r="G109" s="1968">
        <v>1474275.96</v>
      </c>
      <c r="H109" s="2641"/>
      <c r="I109" s="1968">
        <v>3152504.65</v>
      </c>
      <c r="J109" s="2641"/>
      <c r="K109" s="1968">
        <v>0</v>
      </c>
      <c r="L109" s="2641"/>
      <c r="M109" s="1968">
        <f t="shared" si="3"/>
        <v>375632.95</v>
      </c>
      <c r="N109" s="2641"/>
      <c r="O109" s="1968">
        <v>375632.95</v>
      </c>
      <c r="P109" s="1788"/>
    </row>
    <row r="110" spans="2:16" s="1429" customFormat="1" ht="15.75">
      <c r="B110" s="1770" t="s">
        <v>1124</v>
      </c>
      <c r="C110" s="1778"/>
      <c r="D110" s="1782" t="s">
        <v>1809</v>
      </c>
      <c r="E110" s="1780"/>
      <c r="F110" s="1780"/>
      <c r="G110" s="1968">
        <v>0</v>
      </c>
      <c r="H110" s="2641"/>
      <c r="I110" s="1968">
        <v>0</v>
      </c>
      <c r="J110" s="2641"/>
      <c r="K110" s="1968">
        <v>0</v>
      </c>
      <c r="L110" s="2641"/>
      <c r="M110" s="1968">
        <f t="shared" si="3"/>
        <v>0</v>
      </c>
      <c r="N110" s="2641"/>
      <c r="O110" s="1968">
        <v>0</v>
      </c>
      <c r="P110" s="1788"/>
    </row>
    <row r="111" spans="2:16" s="1429" customFormat="1" ht="15.75">
      <c r="B111" s="1770" t="s">
        <v>1125</v>
      </c>
      <c r="C111" s="1778"/>
      <c r="D111" s="1782" t="s">
        <v>1126</v>
      </c>
      <c r="E111" s="1780"/>
      <c r="F111" s="1780"/>
      <c r="G111" s="1968">
        <v>0</v>
      </c>
      <c r="H111" s="2641"/>
      <c r="I111" s="1968">
        <v>0</v>
      </c>
      <c r="J111" s="2641"/>
      <c r="K111" s="1968">
        <v>0</v>
      </c>
      <c r="L111" s="2641"/>
      <c r="M111" s="1968">
        <f t="shared" si="3"/>
        <v>0</v>
      </c>
      <c r="N111" s="2641"/>
      <c r="O111" s="1968">
        <v>0</v>
      </c>
      <c r="P111" s="1788"/>
    </row>
    <row r="112" spans="2:16" s="1429" customFormat="1" ht="15.75">
      <c r="B112" s="1770" t="s">
        <v>1127</v>
      </c>
      <c r="C112" s="1778"/>
      <c r="D112" s="1782" t="s">
        <v>1128</v>
      </c>
      <c r="E112" s="1780"/>
      <c r="F112" s="1780"/>
      <c r="G112" s="1968">
        <v>7003817.1600000001</v>
      </c>
      <c r="H112" s="2641"/>
      <c r="I112" s="1968">
        <v>7632429.0899999999</v>
      </c>
      <c r="J112" s="2641"/>
      <c r="K112" s="1968">
        <v>0</v>
      </c>
      <c r="L112" s="2641"/>
      <c r="M112" s="1968">
        <f t="shared" si="3"/>
        <v>0</v>
      </c>
      <c r="N112" s="2641"/>
      <c r="O112" s="1968">
        <v>0</v>
      </c>
      <c r="P112" s="1788"/>
    </row>
    <row r="113" spans="2:16" s="1429" customFormat="1" ht="15.75">
      <c r="B113" s="1770" t="s">
        <v>1129</v>
      </c>
      <c r="C113" s="1778"/>
      <c r="D113" s="1779" t="s">
        <v>1130</v>
      </c>
      <c r="E113" s="1780"/>
      <c r="F113" s="1780"/>
      <c r="G113" s="1968">
        <v>4868067.51</v>
      </c>
      <c r="H113" s="2641"/>
      <c r="I113" s="1968">
        <v>5034962.45</v>
      </c>
      <c r="J113" s="2641"/>
      <c r="K113" s="1968">
        <v>3997192.17</v>
      </c>
      <c r="L113" s="2641"/>
      <c r="M113" s="1968">
        <f t="shared" si="3"/>
        <v>271727.2</v>
      </c>
      <c r="N113" s="2641"/>
      <c r="O113" s="1968">
        <v>4268919.37</v>
      </c>
      <c r="P113" s="1788"/>
    </row>
    <row r="114" spans="2:16" s="1429" customFormat="1" ht="15.75">
      <c r="B114" s="1770" t="s">
        <v>1131</v>
      </c>
      <c r="C114" s="1778"/>
      <c r="D114" s="1779" t="s">
        <v>1132</v>
      </c>
      <c r="E114" s="1780"/>
      <c r="F114" s="1780"/>
      <c r="G114" s="1968">
        <v>11207431.720000001</v>
      </c>
      <c r="H114" s="2641"/>
      <c r="I114" s="1968">
        <v>11387639.59</v>
      </c>
      <c r="J114" s="2641"/>
      <c r="K114" s="1968">
        <v>11186624.119999999</v>
      </c>
      <c r="L114" s="2641"/>
      <c r="M114" s="1968">
        <f t="shared" si="3"/>
        <v>-123990.38</v>
      </c>
      <c r="N114" s="2641"/>
      <c r="O114" s="1968">
        <v>11062633.74</v>
      </c>
      <c r="P114" s="1788"/>
    </row>
    <row r="115" spans="2:16" s="1429" customFormat="1" ht="15.75">
      <c r="B115" s="1770" t="s">
        <v>1133</v>
      </c>
      <c r="C115" s="1778"/>
      <c r="D115" s="1782" t="s">
        <v>1134</v>
      </c>
      <c r="E115" s="1780"/>
      <c r="F115" s="1780"/>
      <c r="G115" s="1968">
        <v>1424064.78</v>
      </c>
      <c r="H115" s="2641"/>
      <c r="I115" s="1968">
        <v>1423775.78</v>
      </c>
      <c r="J115" s="2641"/>
      <c r="K115" s="1968">
        <v>1483721.35</v>
      </c>
      <c r="L115" s="2641"/>
      <c r="M115" s="1968">
        <f t="shared" si="3"/>
        <v>-163925.31</v>
      </c>
      <c r="N115" s="2641"/>
      <c r="O115" s="1968">
        <v>1319796.04</v>
      </c>
      <c r="P115" s="1788"/>
    </row>
    <row r="116" spans="2:16" s="1429" customFormat="1" ht="15.75">
      <c r="B116" s="1770" t="s">
        <v>1135</v>
      </c>
      <c r="C116" s="1778"/>
      <c r="D116" s="1779" t="s">
        <v>1136</v>
      </c>
      <c r="E116" s="1780"/>
      <c r="F116" s="1780"/>
      <c r="G116" s="1968">
        <v>0</v>
      </c>
      <c r="H116" s="2641"/>
      <c r="I116" s="1968">
        <v>0</v>
      </c>
      <c r="J116" s="2641"/>
      <c r="K116" s="1968">
        <v>0</v>
      </c>
      <c r="L116" s="2641"/>
      <c r="M116" s="1968">
        <f t="shared" si="3"/>
        <v>0</v>
      </c>
      <c r="N116" s="2641"/>
      <c r="O116" s="1968">
        <v>0</v>
      </c>
      <c r="P116" s="1788"/>
    </row>
    <row r="117" spans="2:16" s="1429" customFormat="1" ht="15.75">
      <c r="B117" s="1770" t="s">
        <v>1137</v>
      </c>
      <c r="C117" s="1778"/>
      <c r="D117" s="1779" t="s">
        <v>1138</v>
      </c>
      <c r="E117" s="1780"/>
      <c r="F117" s="1780"/>
      <c r="G117" s="1968">
        <v>27193605.010000002</v>
      </c>
      <c r="H117" s="2641"/>
      <c r="I117" s="1968">
        <v>27601160.120000001</v>
      </c>
      <c r="J117" s="2641"/>
      <c r="K117" s="1968">
        <v>27417793.449999999</v>
      </c>
      <c r="L117" s="2641"/>
      <c r="M117" s="1968">
        <f t="shared" si="3"/>
        <v>1815866.36</v>
      </c>
      <c r="N117" s="2641"/>
      <c r="O117" s="1968">
        <v>29233659.809999999</v>
      </c>
      <c r="P117" s="1788"/>
    </row>
    <row r="118" spans="2:16" s="1429" customFormat="1" ht="15.75">
      <c r="B118" s="1770" t="s">
        <v>1139</v>
      </c>
      <c r="C118" s="1778"/>
      <c r="D118" s="1782" t="s">
        <v>1140</v>
      </c>
      <c r="E118" s="1780"/>
      <c r="F118" s="1780"/>
      <c r="G118" s="1968">
        <v>21828863.18</v>
      </c>
      <c r="H118" s="2641"/>
      <c r="I118" s="1968">
        <v>21612464.379999999</v>
      </c>
      <c r="J118" s="2641"/>
      <c r="K118" s="1968">
        <v>21458124.969999999</v>
      </c>
      <c r="L118" s="2641"/>
      <c r="M118" s="1968">
        <f t="shared" si="3"/>
        <v>479489.36</v>
      </c>
      <c r="N118" s="2641"/>
      <c r="O118" s="1968">
        <v>21937614.329999998</v>
      </c>
      <c r="P118" s="1788"/>
    </row>
    <row r="119" spans="2:16" s="1429" customFormat="1" ht="15.75">
      <c r="B119" s="1770" t="s">
        <v>1141</v>
      </c>
      <c r="C119" s="1778"/>
      <c r="D119" s="1782" t="s">
        <v>1142</v>
      </c>
      <c r="E119" s="1780"/>
      <c r="F119" s="1780"/>
      <c r="G119" s="1968">
        <v>0</v>
      </c>
      <c r="H119" s="2641"/>
      <c r="I119" s="1968">
        <v>0</v>
      </c>
      <c r="J119" s="2641"/>
      <c r="K119" s="1968">
        <v>0</v>
      </c>
      <c r="L119" s="2641"/>
      <c r="M119" s="1968">
        <f t="shared" si="3"/>
        <v>0</v>
      </c>
      <c r="N119" s="2641"/>
      <c r="O119" s="1968">
        <v>0</v>
      </c>
      <c r="P119" s="1788"/>
    </row>
    <row r="120" spans="2:16" s="1429" customFormat="1" ht="15.75">
      <c r="B120" s="1770" t="s">
        <v>1143</v>
      </c>
      <c r="C120" s="1778"/>
      <c r="D120" s="1782" t="s">
        <v>1144</v>
      </c>
      <c r="E120" s="1780"/>
      <c r="F120" s="1780"/>
      <c r="G120" s="1968">
        <v>0</v>
      </c>
      <c r="H120" s="2641"/>
      <c r="I120" s="1968">
        <v>0</v>
      </c>
      <c r="J120" s="2641"/>
      <c r="K120" s="1968">
        <v>0</v>
      </c>
      <c r="L120" s="2641"/>
      <c r="M120" s="1968">
        <f t="shared" si="3"/>
        <v>0</v>
      </c>
      <c r="N120" s="2641"/>
      <c r="O120" s="1968">
        <v>0</v>
      </c>
      <c r="P120" s="1788"/>
    </row>
    <row r="121" spans="2:16" s="1429" customFormat="1" ht="15.75">
      <c r="B121" s="1770" t="s">
        <v>1145</v>
      </c>
      <c r="C121" s="1778"/>
      <c r="D121" s="1782" t="s">
        <v>1146</v>
      </c>
      <c r="E121" s="1780"/>
      <c r="F121" s="1780"/>
      <c r="G121" s="1968">
        <v>891203.12</v>
      </c>
      <c r="H121" s="2641"/>
      <c r="I121" s="1968">
        <v>940037.81</v>
      </c>
      <c r="J121" s="2641"/>
      <c r="K121" s="1968">
        <v>0</v>
      </c>
      <c r="L121" s="2641"/>
      <c r="M121" s="1968">
        <f t="shared" si="3"/>
        <v>51783.57</v>
      </c>
      <c r="N121" s="2641"/>
      <c r="O121" s="1968">
        <v>51783.57</v>
      </c>
      <c r="P121" s="1788"/>
    </row>
    <row r="122" spans="2:16" s="1429" customFormat="1" ht="15.75">
      <c r="B122" s="1770" t="s">
        <v>1147</v>
      </c>
      <c r="C122" s="1778"/>
      <c r="D122" s="1782" t="s">
        <v>1148</v>
      </c>
      <c r="E122" s="1780"/>
      <c r="F122" s="1780"/>
      <c r="G122" s="1968">
        <v>228694.04</v>
      </c>
      <c r="H122" s="2641"/>
      <c r="I122" s="1968">
        <v>268559.12</v>
      </c>
      <c r="J122" s="2641"/>
      <c r="K122" s="1968">
        <v>0</v>
      </c>
      <c r="L122" s="2641"/>
      <c r="M122" s="1968">
        <f t="shared" si="3"/>
        <v>22202.84</v>
      </c>
      <c r="N122" s="2641"/>
      <c r="O122" s="1968">
        <v>22202.84</v>
      </c>
      <c r="P122" s="1788"/>
    </row>
    <row r="123" spans="2:16" s="1429" customFormat="1" ht="15.75">
      <c r="B123" s="1770" t="s">
        <v>1149</v>
      </c>
      <c r="C123" s="1778"/>
      <c r="D123" s="1782" t="s">
        <v>1150</v>
      </c>
      <c r="E123" s="1780"/>
      <c r="F123" s="1780"/>
      <c r="G123" s="1968">
        <v>15156941</v>
      </c>
      <c r="H123" s="2641"/>
      <c r="I123" s="1968">
        <v>15949724.210000001</v>
      </c>
      <c r="J123" s="2641"/>
      <c r="K123" s="1968">
        <v>0</v>
      </c>
      <c r="L123" s="2641"/>
      <c r="M123" s="1968">
        <f t="shared" si="3"/>
        <v>2013521.03</v>
      </c>
      <c r="N123" s="2641"/>
      <c r="O123" s="1968">
        <v>2013521.03</v>
      </c>
      <c r="P123" s="1788"/>
    </row>
    <row r="124" spans="2:16" s="1429" customFormat="1" ht="15.75">
      <c r="B124" s="1770" t="s">
        <v>1151</v>
      </c>
      <c r="C124" s="1778"/>
      <c r="D124" s="1782" t="s">
        <v>1152</v>
      </c>
      <c r="E124" s="1780"/>
      <c r="F124" s="1780"/>
      <c r="G124" s="1968">
        <v>0</v>
      </c>
      <c r="H124" s="2641"/>
      <c r="I124" s="1968">
        <v>0</v>
      </c>
      <c r="J124" s="2641"/>
      <c r="K124" s="1968">
        <v>0</v>
      </c>
      <c r="L124" s="2641"/>
      <c r="M124" s="1968">
        <f t="shared" si="3"/>
        <v>0</v>
      </c>
      <c r="N124" s="2641"/>
      <c r="O124" s="1968">
        <v>0</v>
      </c>
      <c r="P124" s="1788"/>
    </row>
    <row r="125" spans="2:16" s="1429" customFormat="1" ht="15.75">
      <c r="B125" s="1770" t="s">
        <v>1153</v>
      </c>
      <c r="C125" s="1778"/>
      <c r="D125" s="1782" t="s">
        <v>1154</v>
      </c>
      <c r="E125" s="1780"/>
      <c r="F125" s="1780"/>
      <c r="G125" s="1968">
        <v>0</v>
      </c>
      <c r="H125" s="2641"/>
      <c r="I125" s="1968">
        <v>0</v>
      </c>
      <c r="J125" s="2641"/>
      <c r="K125" s="1968">
        <v>0</v>
      </c>
      <c r="L125" s="2641"/>
      <c r="M125" s="1968">
        <f t="shared" si="3"/>
        <v>0</v>
      </c>
      <c r="N125" s="2641"/>
      <c r="O125" s="1968">
        <v>0</v>
      </c>
      <c r="P125" s="1788"/>
    </row>
    <row r="126" spans="2:16" s="1429" customFormat="1" ht="15.75">
      <c r="B126" s="1770" t="s">
        <v>1155</v>
      </c>
      <c r="C126" s="1778"/>
      <c r="D126" s="1779" t="s">
        <v>1156</v>
      </c>
      <c r="E126" s="1780"/>
      <c r="F126" s="1780"/>
      <c r="G126" s="1968">
        <v>0</v>
      </c>
      <c r="H126" s="2641"/>
      <c r="I126" s="1968">
        <v>16167233.09</v>
      </c>
      <c r="J126" s="2641"/>
      <c r="K126" s="1968">
        <v>2668944.2800000003</v>
      </c>
      <c r="L126" s="2641"/>
      <c r="M126" s="1968">
        <f t="shared" si="3"/>
        <v>216484.3</v>
      </c>
      <c r="N126" s="2641"/>
      <c r="O126" s="1968">
        <v>2885428.58</v>
      </c>
      <c r="P126" s="1788"/>
    </row>
    <row r="127" spans="2:16" s="1429" customFormat="1" ht="15.75">
      <c r="B127" s="1770" t="s">
        <v>1157</v>
      </c>
      <c r="C127" s="1778"/>
      <c r="D127" s="1779" t="s">
        <v>1158</v>
      </c>
      <c r="E127" s="1780"/>
      <c r="F127" s="1780"/>
      <c r="G127" s="1968">
        <v>424998044.04000002</v>
      </c>
      <c r="H127" s="2641"/>
      <c r="I127" s="1968">
        <v>341707038.20999998</v>
      </c>
      <c r="J127" s="2641"/>
      <c r="K127" s="1968">
        <v>0</v>
      </c>
      <c r="L127" s="2641"/>
      <c r="M127" s="1968">
        <f t="shared" si="3"/>
        <v>0</v>
      </c>
      <c r="N127" s="2641"/>
      <c r="O127" s="1968">
        <v>0</v>
      </c>
      <c r="P127" s="1788"/>
    </row>
    <row r="128" spans="2:16" s="1429" customFormat="1" ht="15.75">
      <c r="B128" s="1770" t="s">
        <v>1159</v>
      </c>
      <c r="C128" s="1778"/>
      <c r="D128" s="1779" t="s">
        <v>1160</v>
      </c>
      <c r="E128" s="1780"/>
      <c r="F128" s="1780"/>
      <c r="G128" s="1968">
        <v>16827947.760000002</v>
      </c>
      <c r="H128" s="2641"/>
      <c r="I128" s="1968">
        <v>16650883.539999999</v>
      </c>
      <c r="J128" s="2641"/>
      <c r="K128" s="1968">
        <v>17084689.859999999</v>
      </c>
      <c r="L128" s="2641"/>
      <c r="M128" s="1968">
        <f t="shared" si="3"/>
        <v>712853.58</v>
      </c>
      <c r="N128" s="2641"/>
      <c r="O128" s="1968">
        <v>17797543.440000001</v>
      </c>
      <c r="P128" s="1788"/>
    </row>
    <row r="129" spans="2:16" s="1429" customFormat="1" ht="15.75">
      <c r="B129" s="1770" t="s">
        <v>1161</v>
      </c>
      <c r="C129" s="1778"/>
      <c r="D129" s="1782" t="s">
        <v>1162</v>
      </c>
      <c r="E129" s="1780"/>
      <c r="F129" s="1780"/>
      <c r="G129" s="1968">
        <v>815209.5</v>
      </c>
      <c r="H129" s="2641"/>
      <c r="I129" s="1968">
        <v>3563994.19</v>
      </c>
      <c r="J129" s="2641"/>
      <c r="K129" s="1968">
        <v>4674106.33</v>
      </c>
      <c r="L129" s="2641"/>
      <c r="M129" s="1968">
        <f t="shared" si="3"/>
        <v>-193290.09</v>
      </c>
      <c r="N129" s="2641"/>
      <c r="O129" s="1968">
        <v>4480816.24</v>
      </c>
      <c r="P129" s="1788"/>
    </row>
    <row r="130" spans="2:16" s="1429" customFormat="1" ht="15.75">
      <c r="B130" s="1770" t="s">
        <v>1163</v>
      </c>
      <c r="C130" s="1778"/>
      <c r="D130" s="1779" t="s">
        <v>1164</v>
      </c>
      <c r="E130" s="1780"/>
      <c r="F130" s="1780"/>
      <c r="G130" s="1968">
        <v>0</v>
      </c>
      <c r="H130" s="2641"/>
      <c r="I130" s="1968">
        <v>0</v>
      </c>
      <c r="J130" s="2641"/>
      <c r="K130" s="1968">
        <v>0</v>
      </c>
      <c r="L130" s="2641"/>
      <c r="M130" s="1968">
        <f t="shared" si="3"/>
        <v>0</v>
      </c>
      <c r="N130" s="2641"/>
      <c r="O130" s="1968">
        <v>0</v>
      </c>
      <c r="P130" s="1788"/>
    </row>
    <row r="131" spans="2:16" s="1429" customFormat="1" ht="17.25">
      <c r="B131" s="1770" t="s">
        <v>1165</v>
      </c>
      <c r="C131" s="1778"/>
      <c r="D131" s="2658" t="s">
        <v>1166</v>
      </c>
      <c r="E131" s="1780"/>
      <c r="F131" s="1780"/>
      <c r="G131" s="1968">
        <v>134696274.37</v>
      </c>
      <c r="H131" s="2641"/>
      <c r="I131" s="1968">
        <v>145217873.47</v>
      </c>
      <c r="J131" s="2641"/>
      <c r="K131" s="1968">
        <v>0</v>
      </c>
      <c r="L131" s="2641"/>
      <c r="M131" s="1968">
        <f t="shared" si="3"/>
        <v>9448359.7300000004</v>
      </c>
      <c r="N131" s="2641"/>
      <c r="O131" s="1968">
        <v>9448359.7300000004</v>
      </c>
      <c r="P131" s="1788"/>
    </row>
    <row r="132" spans="2:16" s="1429" customFormat="1" ht="15.75">
      <c r="B132" s="1770">
        <v>21905</v>
      </c>
      <c r="C132" s="1778"/>
      <c r="D132" s="1771" t="s">
        <v>1167</v>
      </c>
      <c r="E132" s="1780"/>
      <c r="F132" s="1780"/>
      <c r="G132" s="1968">
        <v>6003761.6200000001</v>
      </c>
      <c r="H132" s="2641"/>
      <c r="I132" s="1968">
        <v>6003761.6200000001</v>
      </c>
      <c r="J132" s="2641"/>
      <c r="K132" s="1968">
        <v>0</v>
      </c>
      <c r="L132" s="2641"/>
      <c r="M132" s="1968">
        <f t="shared" ref="M132:M163" si="4">ROUND(SUM(O132)-SUM(K132),2)</f>
        <v>0</v>
      </c>
      <c r="N132" s="2641"/>
      <c r="O132" s="1968">
        <v>0</v>
      </c>
      <c r="P132" s="1788"/>
    </row>
    <row r="133" spans="2:16" s="1429" customFormat="1" ht="15.75">
      <c r="B133" s="1770" t="s">
        <v>1168</v>
      </c>
      <c r="C133" s="1778"/>
      <c r="D133" s="1782" t="s">
        <v>1169</v>
      </c>
      <c r="E133" s="1780"/>
      <c r="F133" s="1780"/>
      <c r="G133" s="1968">
        <v>0</v>
      </c>
      <c r="H133" s="2641"/>
      <c r="I133" s="1968">
        <v>79259504.510000005</v>
      </c>
      <c r="J133" s="2641"/>
      <c r="K133" s="1968">
        <v>0</v>
      </c>
      <c r="L133" s="2641"/>
      <c r="M133" s="1968">
        <f t="shared" si="4"/>
        <v>0</v>
      </c>
      <c r="N133" s="2641"/>
      <c r="O133" s="1968">
        <v>0</v>
      </c>
      <c r="P133" s="1788"/>
    </row>
    <row r="134" spans="2:16" s="1429" customFormat="1" ht="15.75">
      <c r="B134" s="1770" t="s">
        <v>1170</v>
      </c>
      <c r="C134" s="1778"/>
      <c r="D134" s="1782" t="s">
        <v>1171</v>
      </c>
      <c r="E134" s="1780"/>
      <c r="F134" s="1780"/>
      <c r="G134" s="1968">
        <v>184543128.528</v>
      </c>
      <c r="H134" s="2641"/>
      <c r="I134" s="1968">
        <v>275318609.37800002</v>
      </c>
      <c r="J134" s="2641"/>
      <c r="K134" s="1968">
        <v>0</v>
      </c>
      <c r="L134" s="2641"/>
      <c r="M134" s="1968">
        <f t="shared" si="4"/>
        <v>136569296.50999999</v>
      </c>
      <c r="N134" s="2641"/>
      <c r="O134" s="1968">
        <v>136569296.50799999</v>
      </c>
      <c r="P134" s="1788"/>
    </row>
    <row r="135" spans="2:16" s="1429" customFormat="1" ht="15.75">
      <c r="B135" s="1770" t="s">
        <v>1172</v>
      </c>
      <c r="C135" s="1778"/>
      <c r="D135" s="1782" t="s">
        <v>1173</v>
      </c>
      <c r="E135" s="1780"/>
      <c r="F135" s="1780"/>
      <c r="G135" s="1968">
        <v>339149.72000000003</v>
      </c>
      <c r="H135" s="2641"/>
      <c r="I135" s="1968">
        <v>540566.34</v>
      </c>
      <c r="J135" s="2641"/>
      <c r="K135" s="1968">
        <v>802814.9</v>
      </c>
      <c r="L135" s="2641"/>
      <c r="M135" s="1968">
        <f t="shared" si="4"/>
        <v>-694436.93</v>
      </c>
      <c r="N135" s="2641"/>
      <c r="O135" s="1968">
        <v>108377.97</v>
      </c>
      <c r="P135" s="1788"/>
    </row>
    <row r="136" spans="2:16" s="1429" customFormat="1" ht="15.75">
      <c r="B136" s="1770" t="s">
        <v>1174</v>
      </c>
      <c r="C136" s="1778"/>
      <c r="D136" s="1779" t="s">
        <v>1175</v>
      </c>
      <c r="E136" s="1780"/>
      <c r="F136" s="1780"/>
      <c r="G136" s="1968">
        <v>5396114.7800000003</v>
      </c>
      <c r="H136" s="2641"/>
      <c r="I136" s="1968">
        <v>5835422.2199999997</v>
      </c>
      <c r="J136" s="2641"/>
      <c r="K136" s="1968">
        <v>5951081.6399999997</v>
      </c>
      <c r="L136" s="2641"/>
      <c r="M136" s="1968">
        <f t="shared" si="4"/>
        <v>247024.56</v>
      </c>
      <c r="N136" s="2641"/>
      <c r="O136" s="1968">
        <v>6198106.2000000002</v>
      </c>
      <c r="P136" s="1788"/>
    </row>
    <row r="137" spans="2:16" s="1429" customFormat="1" ht="15.75">
      <c r="B137" s="1770" t="s">
        <v>1176</v>
      </c>
      <c r="C137" s="1778"/>
      <c r="D137" s="1782" t="s">
        <v>1798</v>
      </c>
      <c r="E137" s="1780"/>
      <c r="F137" s="1780"/>
      <c r="G137" s="1968">
        <v>19276737.969999999</v>
      </c>
      <c r="H137" s="2641"/>
      <c r="I137" s="1968">
        <v>20540168.859999999</v>
      </c>
      <c r="J137" s="2641"/>
      <c r="K137" s="1968">
        <v>21089840.539999999</v>
      </c>
      <c r="L137" s="2641"/>
      <c r="M137" s="1968">
        <f t="shared" si="4"/>
        <v>1083971.19</v>
      </c>
      <c r="N137" s="2641"/>
      <c r="O137" s="1968">
        <v>22173811.73</v>
      </c>
      <c r="P137" s="1788"/>
    </row>
    <row r="138" spans="2:16" s="1429" customFormat="1" ht="15.75">
      <c r="B138" s="1770" t="s">
        <v>1177</v>
      </c>
      <c r="C138" s="1778"/>
      <c r="D138" s="1779" t="s">
        <v>1178</v>
      </c>
      <c r="E138" s="1780"/>
      <c r="F138" s="1780"/>
      <c r="G138" s="1968">
        <v>0</v>
      </c>
      <c r="H138" s="2641"/>
      <c r="I138" s="1968">
        <v>0</v>
      </c>
      <c r="J138" s="2641"/>
      <c r="K138" s="1968">
        <v>0</v>
      </c>
      <c r="L138" s="2641"/>
      <c r="M138" s="1968">
        <f t="shared" si="4"/>
        <v>0</v>
      </c>
      <c r="N138" s="2641"/>
      <c r="O138" s="1968">
        <v>0</v>
      </c>
      <c r="P138" s="1788"/>
    </row>
    <row r="139" spans="2:16" s="1429" customFormat="1" ht="15.75">
      <c r="B139" s="1770" t="s">
        <v>1179</v>
      </c>
      <c r="C139" s="1778"/>
      <c r="D139" s="1782" t="s">
        <v>1180</v>
      </c>
      <c r="E139" s="1780"/>
      <c r="F139" s="1780"/>
      <c r="G139" s="1968">
        <v>475464.26</v>
      </c>
      <c r="H139" s="2641"/>
      <c r="I139" s="1968">
        <v>297941.37</v>
      </c>
      <c r="J139" s="2641"/>
      <c r="K139" s="1968">
        <v>0</v>
      </c>
      <c r="L139" s="2641"/>
      <c r="M139" s="1968">
        <f t="shared" si="4"/>
        <v>215176.93</v>
      </c>
      <c r="N139" s="2641"/>
      <c r="O139" s="1968">
        <v>215176.93</v>
      </c>
      <c r="P139" s="1788"/>
    </row>
    <row r="140" spans="2:16" s="1429" customFormat="1" ht="15.75">
      <c r="B140" s="1770" t="s">
        <v>1181</v>
      </c>
      <c r="C140" s="1778"/>
      <c r="D140" s="1782" t="s">
        <v>1182</v>
      </c>
      <c r="E140" s="1780"/>
      <c r="F140" s="1780"/>
      <c r="G140" s="1968">
        <v>13984006.43</v>
      </c>
      <c r="H140" s="2641"/>
      <c r="I140" s="1968">
        <v>13984006.43</v>
      </c>
      <c r="J140" s="2641"/>
      <c r="K140" s="1968">
        <v>5291666.93</v>
      </c>
      <c r="L140" s="2641"/>
      <c r="M140" s="1968">
        <f t="shared" si="4"/>
        <v>0</v>
      </c>
      <c r="N140" s="2641"/>
      <c r="O140" s="1968">
        <v>5291666.93</v>
      </c>
      <c r="P140" s="1788"/>
    </row>
    <row r="141" spans="2:16" s="1429" customFormat="1" ht="15.75">
      <c r="B141" s="1770" t="s">
        <v>1183</v>
      </c>
      <c r="C141" s="1778"/>
      <c r="D141" s="1779" t="s">
        <v>1184</v>
      </c>
      <c r="E141" s="1780"/>
      <c r="F141" s="1780"/>
      <c r="G141" s="1968">
        <v>0</v>
      </c>
      <c r="H141" s="2641"/>
      <c r="I141" s="1968">
        <v>0</v>
      </c>
      <c r="J141" s="2641"/>
      <c r="K141" s="1968">
        <v>0</v>
      </c>
      <c r="L141" s="2641"/>
      <c r="M141" s="1968">
        <f t="shared" si="4"/>
        <v>0</v>
      </c>
      <c r="N141" s="2641"/>
      <c r="O141" s="1968">
        <v>0</v>
      </c>
      <c r="P141" s="1788"/>
    </row>
    <row r="142" spans="2:16" s="1429" customFormat="1" ht="15.75">
      <c r="B142" s="1770" t="s">
        <v>1185</v>
      </c>
      <c r="C142" s="1778"/>
      <c r="D142" s="1779" t="s">
        <v>1810</v>
      </c>
      <c r="E142" s="1780"/>
      <c r="F142" s="1780"/>
      <c r="G142" s="1968">
        <v>0</v>
      </c>
      <c r="H142" s="2641"/>
      <c r="I142" s="1968">
        <v>0</v>
      </c>
      <c r="J142" s="2641"/>
      <c r="K142" s="1968">
        <v>0</v>
      </c>
      <c r="L142" s="2641"/>
      <c r="M142" s="1968">
        <f t="shared" si="4"/>
        <v>0</v>
      </c>
      <c r="N142" s="2641"/>
      <c r="O142" s="1968">
        <v>0</v>
      </c>
      <c r="P142" s="1788"/>
    </row>
    <row r="143" spans="2:16" s="1429" customFormat="1" ht="15.75">
      <c r="B143" s="1770" t="s">
        <v>1186</v>
      </c>
      <c r="C143" s="1778"/>
      <c r="D143" s="1782" t="s">
        <v>1187</v>
      </c>
      <c r="E143" s="1780"/>
      <c r="F143" s="1780"/>
      <c r="G143" s="1968">
        <v>2271082.16</v>
      </c>
      <c r="H143" s="2641"/>
      <c r="I143" s="1968">
        <v>2673560.4500000002</v>
      </c>
      <c r="J143" s="2641"/>
      <c r="K143" s="1968">
        <v>314396.58</v>
      </c>
      <c r="L143" s="2641"/>
      <c r="M143" s="1968">
        <f t="shared" si="4"/>
        <v>-70656.66</v>
      </c>
      <c r="N143" s="2641"/>
      <c r="O143" s="1968">
        <v>243739.92</v>
      </c>
      <c r="P143" s="1788"/>
    </row>
    <row r="144" spans="2:16" s="1429" customFormat="1" ht="15.75">
      <c r="B144" s="1770" t="s">
        <v>1188</v>
      </c>
      <c r="C144" s="1778"/>
      <c r="D144" s="1782" t="s">
        <v>1189</v>
      </c>
      <c r="E144" s="1780"/>
      <c r="F144" s="1780"/>
      <c r="G144" s="1968">
        <v>19347843.23</v>
      </c>
      <c r="H144" s="2641"/>
      <c r="I144" s="1968">
        <v>20619964.41</v>
      </c>
      <c r="J144" s="2641"/>
      <c r="K144" s="1968">
        <v>20993674.050000001</v>
      </c>
      <c r="L144" s="2641"/>
      <c r="M144" s="1968">
        <f t="shared" si="4"/>
        <v>-588492.02</v>
      </c>
      <c r="N144" s="2641"/>
      <c r="O144" s="1968">
        <v>20405182.030000001</v>
      </c>
      <c r="P144" s="1788"/>
    </row>
    <row r="145" spans="2:16" s="1429" customFormat="1" ht="15.75">
      <c r="B145" s="1770" t="s">
        <v>1190</v>
      </c>
      <c r="C145" s="1778"/>
      <c r="D145" s="1779" t="s">
        <v>1191</v>
      </c>
      <c r="E145" s="1780"/>
      <c r="F145" s="1780"/>
      <c r="G145" s="1968">
        <v>0</v>
      </c>
      <c r="H145" s="2641"/>
      <c r="I145" s="1968">
        <v>0</v>
      </c>
      <c r="J145" s="2641"/>
      <c r="K145" s="1968">
        <v>0</v>
      </c>
      <c r="L145" s="2641"/>
      <c r="M145" s="1968">
        <f t="shared" si="4"/>
        <v>0</v>
      </c>
      <c r="N145" s="2641"/>
      <c r="O145" s="1968">
        <v>0</v>
      </c>
      <c r="P145" s="1788"/>
    </row>
    <row r="146" spans="2:16" s="1429" customFormat="1" ht="15.75">
      <c r="B146" s="1770" t="s">
        <v>1192</v>
      </c>
      <c r="C146" s="1778"/>
      <c r="D146" s="1779" t="s">
        <v>1193</v>
      </c>
      <c r="E146" s="1780"/>
      <c r="F146" s="1780"/>
      <c r="G146" s="1968">
        <v>0</v>
      </c>
      <c r="H146" s="2641"/>
      <c r="I146" s="1968">
        <v>0</v>
      </c>
      <c r="J146" s="2641"/>
      <c r="K146" s="1968">
        <v>0</v>
      </c>
      <c r="L146" s="2641"/>
      <c r="M146" s="1968">
        <f t="shared" si="4"/>
        <v>0</v>
      </c>
      <c r="N146" s="2641"/>
      <c r="O146" s="1968">
        <v>0</v>
      </c>
      <c r="P146" s="1788"/>
    </row>
    <row r="147" spans="2:16" s="1429" customFormat="1" ht="15.75">
      <c r="B147" s="1770" t="s">
        <v>1194</v>
      </c>
      <c r="C147" s="1778"/>
      <c r="D147" s="1779" t="s">
        <v>1195</v>
      </c>
      <c r="E147" s="1780"/>
      <c r="F147" s="1780"/>
      <c r="G147" s="1968">
        <v>0</v>
      </c>
      <c r="H147" s="2641"/>
      <c r="I147" s="1968">
        <v>0</v>
      </c>
      <c r="J147" s="2641"/>
      <c r="K147" s="1968">
        <v>0</v>
      </c>
      <c r="L147" s="2641"/>
      <c r="M147" s="1968">
        <f t="shared" si="4"/>
        <v>0</v>
      </c>
      <c r="N147" s="2641"/>
      <c r="O147" s="1968">
        <v>0</v>
      </c>
      <c r="P147" s="1788"/>
    </row>
    <row r="148" spans="2:16" s="1429" customFormat="1" ht="15.75">
      <c r="B148" s="1770" t="s">
        <v>1196</v>
      </c>
      <c r="C148" s="1778"/>
      <c r="D148" s="1779" t="s">
        <v>1197</v>
      </c>
      <c r="E148" s="1780"/>
      <c r="F148" s="1780"/>
      <c r="G148" s="1968">
        <v>0</v>
      </c>
      <c r="H148" s="2641"/>
      <c r="I148" s="1968">
        <v>0</v>
      </c>
      <c r="J148" s="2641"/>
      <c r="K148" s="1968">
        <v>0</v>
      </c>
      <c r="L148" s="2641"/>
      <c r="M148" s="1968">
        <f t="shared" si="4"/>
        <v>0</v>
      </c>
      <c r="N148" s="2641"/>
      <c r="O148" s="1968">
        <v>0</v>
      </c>
      <c r="P148" s="1788"/>
    </row>
    <row r="149" spans="2:16" s="1429" customFormat="1" ht="15.75">
      <c r="B149" s="1770" t="s">
        <v>1198</v>
      </c>
      <c r="C149" s="1778"/>
      <c r="D149" s="1779" t="s">
        <v>1199</v>
      </c>
      <c r="E149" s="1780"/>
      <c r="F149" s="1780"/>
      <c r="G149" s="1968">
        <v>95653.1</v>
      </c>
      <c r="H149" s="2641"/>
      <c r="I149" s="1968">
        <v>187058.68</v>
      </c>
      <c r="J149" s="2641"/>
      <c r="K149" s="1968">
        <v>298047.10000000003</v>
      </c>
      <c r="L149" s="2641"/>
      <c r="M149" s="1968">
        <f t="shared" si="4"/>
        <v>124126.68</v>
      </c>
      <c r="N149" s="2641"/>
      <c r="O149" s="1968">
        <v>422173.78</v>
      </c>
      <c r="P149" s="1788"/>
    </row>
    <row r="150" spans="2:16" s="1429" customFormat="1" ht="15.75">
      <c r="B150" s="1770" t="s">
        <v>1200</v>
      </c>
      <c r="C150" s="1778"/>
      <c r="D150" s="1782" t="s">
        <v>1201</v>
      </c>
      <c r="E150" s="1780"/>
      <c r="F150" s="1780"/>
      <c r="G150" s="1968">
        <v>959627.89</v>
      </c>
      <c r="H150" s="2641"/>
      <c r="I150" s="1968">
        <v>0</v>
      </c>
      <c r="J150" s="2641"/>
      <c r="K150" s="1968">
        <v>0</v>
      </c>
      <c r="L150" s="2641"/>
      <c r="M150" s="1968">
        <f t="shared" si="4"/>
        <v>0</v>
      </c>
      <c r="N150" s="2641"/>
      <c r="O150" s="1968">
        <v>0</v>
      </c>
      <c r="P150" s="1788"/>
    </row>
    <row r="151" spans="2:16" s="1429" customFormat="1" ht="15.75">
      <c r="B151" s="1770" t="s">
        <v>1202</v>
      </c>
      <c r="C151" s="1778"/>
      <c r="D151" s="1779" t="s">
        <v>1203</v>
      </c>
      <c r="E151" s="1780"/>
      <c r="F151" s="1780"/>
      <c r="G151" s="1968">
        <v>125785.61</v>
      </c>
      <c r="H151" s="2641"/>
      <c r="I151" s="1968">
        <v>173928.42</v>
      </c>
      <c r="J151" s="2641"/>
      <c r="K151" s="1968">
        <v>244451.99</v>
      </c>
      <c r="L151" s="2641"/>
      <c r="M151" s="1968">
        <f t="shared" si="4"/>
        <v>12435.97</v>
      </c>
      <c r="N151" s="2641"/>
      <c r="O151" s="1968">
        <v>256887.96</v>
      </c>
      <c r="P151" s="1788"/>
    </row>
    <row r="152" spans="2:16" s="1429" customFormat="1" ht="15.75">
      <c r="B152" s="1770" t="s">
        <v>1204</v>
      </c>
      <c r="C152" s="1778"/>
      <c r="D152" s="1782" t="s">
        <v>1205</v>
      </c>
      <c r="E152" s="1780"/>
      <c r="F152" s="1780"/>
      <c r="G152" s="1968">
        <v>0</v>
      </c>
      <c r="H152" s="2641"/>
      <c r="I152" s="1968">
        <v>0</v>
      </c>
      <c r="J152" s="2641"/>
      <c r="K152" s="1968">
        <v>0</v>
      </c>
      <c r="L152" s="2641"/>
      <c r="M152" s="1968">
        <f t="shared" si="4"/>
        <v>0</v>
      </c>
      <c r="N152" s="2641"/>
      <c r="O152" s="1968">
        <v>0</v>
      </c>
      <c r="P152" s="1788"/>
    </row>
    <row r="153" spans="2:16" s="1429" customFormat="1" ht="15.75">
      <c r="B153" s="1770" t="s">
        <v>1206</v>
      </c>
      <c r="C153" s="1778"/>
      <c r="D153" s="1782" t="s">
        <v>1207</v>
      </c>
      <c r="E153" s="1780"/>
      <c r="F153" s="1780"/>
      <c r="G153" s="1968">
        <v>139082.51</v>
      </c>
      <c r="H153" s="2641"/>
      <c r="I153" s="1968">
        <v>156583.37</v>
      </c>
      <c r="J153" s="2641"/>
      <c r="K153" s="1968">
        <v>20024.41</v>
      </c>
      <c r="L153" s="2641"/>
      <c r="M153" s="1968">
        <f t="shared" si="4"/>
        <v>17281.599999999999</v>
      </c>
      <c r="N153" s="2641"/>
      <c r="O153" s="1968">
        <v>37306.01</v>
      </c>
      <c r="P153" s="1788"/>
    </row>
    <row r="154" spans="2:16" s="1429" customFormat="1" ht="15.75">
      <c r="B154" s="1770" t="s">
        <v>1208</v>
      </c>
      <c r="C154" s="1778"/>
      <c r="D154" s="1782" t="s">
        <v>1209</v>
      </c>
      <c r="E154" s="1780"/>
      <c r="F154" s="1780"/>
      <c r="G154" s="1968">
        <v>10507177.890000001</v>
      </c>
      <c r="H154" s="2641"/>
      <c r="I154" s="1968">
        <v>11449466.24</v>
      </c>
      <c r="J154" s="2641"/>
      <c r="K154" s="1968">
        <v>6340455.1299999999</v>
      </c>
      <c r="L154" s="2641"/>
      <c r="M154" s="1968">
        <f t="shared" si="4"/>
        <v>-102481.63</v>
      </c>
      <c r="N154" s="2641"/>
      <c r="O154" s="1968">
        <v>6237973.5</v>
      </c>
      <c r="P154" s="1788"/>
    </row>
    <row r="155" spans="2:16" s="1429" customFormat="1" ht="15.75">
      <c r="B155" s="1770" t="s">
        <v>1210</v>
      </c>
      <c r="C155" s="1778"/>
      <c r="D155" s="1782" t="s">
        <v>1211</v>
      </c>
      <c r="E155" s="1780"/>
      <c r="F155" s="1780"/>
      <c r="G155" s="1968">
        <v>0</v>
      </c>
      <c r="H155" s="2641"/>
      <c r="I155" s="1968">
        <v>0</v>
      </c>
      <c r="J155" s="2641"/>
      <c r="K155" s="1968">
        <v>0</v>
      </c>
      <c r="L155" s="2641"/>
      <c r="M155" s="1968">
        <f t="shared" si="4"/>
        <v>0</v>
      </c>
      <c r="N155" s="2641"/>
      <c r="O155" s="1968">
        <v>0</v>
      </c>
      <c r="P155" s="1788"/>
    </row>
    <row r="156" spans="2:16" s="1429" customFormat="1" ht="15.75">
      <c r="B156" s="1770" t="s">
        <v>1212</v>
      </c>
      <c r="C156" s="1778"/>
      <c r="D156" s="1782" t="s">
        <v>1213</v>
      </c>
      <c r="E156" s="1780"/>
      <c r="F156" s="1780"/>
      <c r="G156" s="1968">
        <v>0</v>
      </c>
      <c r="H156" s="2641"/>
      <c r="I156" s="1968">
        <v>0</v>
      </c>
      <c r="J156" s="2641"/>
      <c r="K156" s="1968">
        <v>0</v>
      </c>
      <c r="L156" s="2641"/>
      <c r="M156" s="1968">
        <f t="shared" si="4"/>
        <v>0</v>
      </c>
      <c r="N156" s="2641"/>
      <c r="O156" s="1968">
        <v>0</v>
      </c>
      <c r="P156" s="1788"/>
    </row>
    <row r="157" spans="2:16" s="1429" customFormat="1" ht="15.75">
      <c r="B157" s="1770" t="s">
        <v>1214</v>
      </c>
      <c r="C157" s="1778"/>
      <c r="D157" s="1782" t="s">
        <v>1215</v>
      </c>
      <c r="E157" s="1780"/>
      <c r="F157" s="1780"/>
      <c r="G157" s="1968">
        <v>566983.27</v>
      </c>
      <c r="H157" s="2641"/>
      <c r="I157" s="1968">
        <v>756152.55</v>
      </c>
      <c r="J157" s="2641"/>
      <c r="K157" s="1968">
        <v>949933.27</v>
      </c>
      <c r="L157" s="2641"/>
      <c r="M157" s="1968">
        <f t="shared" si="4"/>
        <v>-763915.14</v>
      </c>
      <c r="N157" s="2641"/>
      <c r="O157" s="1968">
        <v>186018.13</v>
      </c>
      <c r="P157" s="1788"/>
    </row>
    <row r="158" spans="2:16" s="1429" customFormat="1" ht="15.75">
      <c r="B158" s="1770" t="s">
        <v>1216</v>
      </c>
      <c r="C158" s="1778"/>
      <c r="D158" s="1782" t="s">
        <v>1217</v>
      </c>
      <c r="E158" s="1780"/>
      <c r="F158" s="1780"/>
      <c r="G158" s="1968">
        <v>55365620.039999999</v>
      </c>
      <c r="H158" s="2641"/>
      <c r="I158" s="1968">
        <v>54452321.640000001</v>
      </c>
      <c r="J158" s="2641"/>
      <c r="K158" s="1968">
        <v>54281134.689999998</v>
      </c>
      <c r="L158" s="2641"/>
      <c r="M158" s="1968">
        <f t="shared" si="4"/>
        <v>645822.55000000005</v>
      </c>
      <c r="N158" s="2641"/>
      <c r="O158" s="1968">
        <v>54926957.240000002</v>
      </c>
      <c r="P158" s="1788"/>
    </row>
    <row r="159" spans="2:16" s="1429" customFormat="1" ht="15.75">
      <c r="B159" s="1770" t="s">
        <v>1218</v>
      </c>
      <c r="C159" s="1778"/>
      <c r="D159" s="1782" t="s">
        <v>1219</v>
      </c>
      <c r="E159" s="1780"/>
      <c r="F159" s="1780"/>
      <c r="G159" s="1968">
        <v>3500101.43</v>
      </c>
      <c r="H159" s="2641"/>
      <c r="I159" s="1968">
        <v>4059603.03</v>
      </c>
      <c r="J159" s="2641"/>
      <c r="K159" s="1968">
        <v>454385.67</v>
      </c>
      <c r="L159" s="2641"/>
      <c r="M159" s="1968">
        <f t="shared" si="4"/>
        <v>314676.7</v>
      </c>
      <c r="N159" s="2641"/>
      <c r="O159" s="1968">
        <v>769062.37</v>
      </c>
      <c r="P159" s="1788"/>
    </row>
    <row r="160" spans="2:16" s="1429" customFormat="1" ht="15.75">
      <c r="B160" s="1770" t="s">
        <v>1220</v>
      </c>
      <c r="C160" s="1778"/>
      <c r="D160" s="1782" t="s">
        <v>1221</v>
      </c>
      <c r="E160" s="1780"/>
      <c r="F160" s="1780"/>
      <c r="G160" s="1968">
        <v>0</v>
      </c>
      <c r="H160" s="2641"/>
      <c r="I160" s="1968">
        <v>0</v>
      </c>
      <c r="J160" s="2641"/>
      <c r="K160" s="1968">
        <v>0</v>
      </c>
      <c r="L160" s="2641"/>
      <c r="M160" s="1968">
        <f t="shared" si="4"/>
        <v>0</v>
      </c>
      <c r="N160" s="2641"/>
      <c r="O160" s="1968">
        <v>0</v>
      </c>
      <c r="P160" s="1788"/>
    </row>
    <row r="161" spans="2:16" s="1429" customFormat="1" ht="15.75">
      <c r="B161" s="1770" t="s">
        <v>1222</v>
      </c>
      <c r="C161" s="1778"/>
      <c r="D161" s="1782" t="s">
        <v>1223</v>
      </c>
      <c r="E161" s="1780"/>
      <c r="F161" s="1780"/>
      <c r="G161" s="1968">
        <v>4103983.73</v>
      </c>
      <c r="H161" s="2641"/>
      <c r="I161" s="1968">
        <v>5996520.1299999999</v>
      </c>
      <c r="J161" s="2641"/>
      <c r="K161" s="1968">
        <v>2480193.37</v>
      </c>
      <c r="L161" s="2641"/>
      <c r="M161" s="1968">
        <f t="shared" si="4"/>
        <v>2085826.73</v>
      </c>
      <c r="N161" s="2641"/>
      <c r="O161" s="1968">
        <v>4566020.0999999996</v>
      </c>
      <c r="P161" s="1788"/>
    </row>
    <row r="162" spans="2:16" s="1429" customFormat="1" ht="15.75">
      <c r="B162" s="1770" t="s">
        <v>1224</v>
      </c>
      <c r="C162" s="1778"/>
      <c r="D162" s="1782" t="s">
        <v>1225</v>
      </c>
      <c r="E162" s="1780"/>
      <c r="F162" s="1780"/>
      <c r="G162" s="1968">
        <v>656075.59</v>
      </c>
      <c r="H162" s="2641"/>
      <c r="I162" s="1968">
        <v>775905.83</v>
      </c>
      <c r="J162" s="2641"/>
      <c r="K162" s="1968">
        <v>0</v>
      </c>
      <c r="L162" s="2641"/>
      <c r="M162" s="1968">
        <f t="shared" si="4"/>
        <v>0</v>
      </c>
      <c r="N162" s="2641"/>
      <c r="O162" s="1968">
        <v>0</v>
      </c>
      <c r="P162" s="1788"/>
    </row>
    <row r="163" spans="2:16" s="1429" customFormat="1" ht="15.75">
      <c r="B163" s="1770" t="s">
        <v>1226</v>
      </c>
      <c r="C163" s="1778"/>
      <c r="D163" s="1782" t="s">
        <v>1227</v>
      </c>
      <c r="E163" s="1780"/>
      <c r="F163" s="1780"/>
      <c r="G163" s="1968">
        <v>0</v>
      </c>
      <c r="H163" s="2641"/>
      <c r="I163" s="1968">
        <v>0</v>
      </c>
      <c r="J163" s="2641"/>
      <c r="K163" s="1968">
        <v>0</v>
      </c>
      <c r="L163" s="2641"/>
      <c r="M163" s="1968">
        <f t="shared" si="4"/>
        <v>0</v>
      </c>
      <c r="N163" s="2641"/>
      <c r="O163" s="1968">
        <v>0</v>
      </c>
      <c r="P163" s="1788"/>
    </row>
    <row r="164" spans="2:16" s="1429" customFormat="1" ht="15.75">
      <c r="B164" s="1770" t="s">
        <v>1228</v>
      </c>
      <c r="C164" s="1778"/>
      <c r="D164" s="1782" t="s">
        <v>1229</v>
      </c>
      <c r="E164" s="1780"/>
      <c r="F164" s="1780"/>
      <c r="G164" s="1968">
        <v>1815024.04</v>
      </c>
      <c r="H164" s="2641"/>
      <c r="I164" s="1968">
        <v>4385341.58</v>
      </c>
      <c r="J164" s="2641"/>
      <c r="K164" s="1968">
        <v>3854222.35</v>
      </c>
      <c r="L164" s="2641"/>
      <c r="M164" s="1968">
        <f t="shared" ref="M164:M185" si="5">ROUND(SUM(O164)-SUM(K164),2)</f>
        <v>-95607.75</v>
      </c>
      <c r="N164" s="2641"/>
      <c r="O164" s="1968">
        <v>3758614.6</v>
      </c>
      <c r="P164" s="1788"/>
    </row>
    <row r="165" spans="2:16" s="1429" customFormat="1" ht="15.75">
      <c r="B165" s="1770" t="s">
        <v>1230</v>
      </c>
      <c r="C165" s="1778"/>
      <c r="D165" s="1782" t="s">
        <v>1231</v>
      </c>
      <c r="E165" s="1780"/>
      <c r="F165" s="1780"/>
      <c r="G165" s="1968">
        <v>309400.89</v>
      </c>
      <c r="H165" s="2641"/>
      <c r="I165" s="1968">
        <v>340899.72000000003</v>
      </c>
      <c r="J165" s="2641"/>
      <c r="K165" s="1968">
        <v>0</v>
      </c>
      <c r="L165" s="2641"/>
      <c r="M165" s="1968">
        <f t="shared" si="5"/>
        <v>0</v>
      </c>
      <c r="N165" s="2641"/>
      <c r="O165" s="1968">
        <v>0</v>
      </c>
      <c r="P165" s="1788"/>
    </row>
    <row r="166" spans="2:16" s="1429" customFormat="1" ht="15.75">
      <c r="B166" s="1770" t="s">
        <v>1232</v>
      </c>
      <c r="C166" s="1778"/>
      <c r="D166" s="1782" t="s">
        <v>1233</v>
      </c>
      <c r="E166" s="1780"/>
      <c r="F166" s="1780"/>
      <c r="G166" s="1968">
        <v>2638738.58</v>
      </c>
      <c r="H166" s="2641"/>
      <c r="I166" s="1968">
        <v>2007770.25</v>
      </c>
      <c r="J166" s="2641"/>
      <c r="K166" s="1968">
        <v>755811.15</v>
      </c>
      <c r="L166" s="2641"/>
      <c r="M166" s="1968">
        <f t="shared" si="5"/>
        <v>388815.53</v>
      </c>
      <c r="N166" s="2641"/>
      <c r="O166" s="1968">
        <v>1144626.68</v>
      </c>
      <c r="P166" s="1788"/>
    </row>
    <row r="167" spans="2:16" s="1429" customFormat="1" ht="15.75">
      <c r="B167" s="1770" t="s">
        <v>1234</v>
      </c>
      <c r="C167" s="1778"/>
      <c r="D167" s="1779" t="s">
        <v>1235</v>
      </c>
      <c r="E167" s="1780"/>
      <c r="F167" s="1780"/>
      <c r="G167" s="1968">
        <v>0</v>
      </c>
      <c r="H167" s="2641"/>
      <c r="I167" s="1968">
        <v>0</v>
      </c>
      <c r="J167" s="2641"/>
      <c r="K167" s="1968">
        <v>0</v>
      </c>
      <c r="L167" s="2641"/>
      <c r="M167" s="1968">
        <f t="shared" si="5"/>
        <v>0</v>
      </c>
      <c r="N167" s="2641"/>
      <c r="O167" s="1968">
        <v>0</v>
      </c>
      <c r="P167" s="1788"/>
    </row>
    <row r="168" spans="2:16" s="1429" customFormat="1" ht="15.75">
      <c r="B168" s="1770" t="s">
        <v>1236</v>
      </c>
      <c r="C168" s="1778"/>
      <c r="D168" s="1782" t="s">
        <v>1237</v>
      </c>
      <c r="E168" s="1780"/>
      <c r="F168" s="1780"/>
      <c r="G168" s="1968">
        <v>5277800.74</v>
      </c>
      <c r="H168" s="2641"/>
      <c r="I168" s="1968">
        <v>5542259.8200000003</v>
      </c>
      <c r="J168" s="2641"/>
      <c r="K168" s="1968">
        <v>5839252.46</v>
      </c>
      <c r="L168" s="2641"/>
      <c r="M168" s="1968">
        <f t="shared" si="5"/>
        <v>533901.5</v>
      </c>
      <c r="N168" s="2641"/>
      <c r="O168" s="1968">
        <v>6373153.96</v>
      </c>
      <c r="P168" s="1788"/>
    </row>
    <row r="169" spans="2:16" s="1429" customFormat="1" ht="15.75">
      <c r="B169" s="1770" t="s">
        <v>1238</v>
      </c>
      <c r="C169" s="1778"/>
      <c r="D169" s="1782" t="s">
        <v>1239</v>
      </c>
      <c r="E169" s="1780"/>
      <c r="F169" s="1780"/>
      <c r="G169" s="1968">
        <v>0</v>
      </c>
      <c r="H169" s="2641"/>
      <c r="I169" s="1968">
        <v>0</v>
      </c>
      <c r="J169" s="2641"/>
      <c r="K169" s="1968">
        <v>0</v>
      </c>
      <c r="L169" s="2641"/>
      <c r="M169" s="1968">
        <f t="shared" si="5"/>
        <v>0</v>
      </c>
      <c r="N169" s="2641"/>
      <c r="O169" s="1968">
        <v>0</v>
      </c>
      <c r="P169" s="1788"/>
    </row>
    <row r="170" spans="2:16" s="1429" customFormat="1" ht="15.75">
      <c r="B170" s="1770" t="s">
        <v>1240</v>
      </c>
      <c r="C170" s="1778"/>
      <c r="D170" s="1782" t="s">
        <v>1241</v>
      </c>
      <c r="E170" s="1780"/>
      <c r="F170" s="1780"/>
      <c r="G170" s="1968">
        <v>0</v>
      </c>
      <c r="H170" s="2641"/>
      <c r="I170" s="1968">
        <v>0</v>
      </c>
      <c r="J170" s="2641"/>
      <c r="K170" s="1968">
        <v>0</v>
      </c>
      <c r="L170" s="2641"/>
      <c r="M170" s="1968">
        <f t="shared" si="5"/>
        <v>0</v>
      </c>
      <c r="N170" s="2641"/>
      <c r="O170" s="1968">
        <v>0</v>
      </c>
      <c r="P170" s="1788"/>
    </row>
    <row r="171" spans="2:16" s="1429" customFormat="1" ht="15.75">
      <c r="B171" s="1770" t="s">
        <v>1242</v>
      </c>
      <c r="C171" s="1778"/>
      <c r="D171" s="1779" t="s">
        <v>1243</v>
      </c>
      <c r="E171" s="1780"/>
      <c r="F171" s="1780"/>
      <c r="G171" s="1968">
        <v>0</v>
      </c>
      <c r="H171" s="2641"/>
      <c r="I171" s="1968">
        <v>0</v>
      </c>
      <c r="J171" s="2641"/>
      <c r="K171" s="1968">
        <v>0</v>
      </c>
      <c r="L171" s="2641"/>
      <c r="M171" s="1968">
        <f t="shared" si="5"/>
        <v>0</v>
      </c>
      <c r="N171" s="2641"/>
      <c r="O171" s="1968">
        <v>0</v>
      </c>
      <c r="P171" s="1788"/>
    </row>
    <row r="172" spans="2:16" s="1429" customFormat="1" ht="15.75">
      <c r="B172" s="1770" t="s">
        <v>1244</v>
      </c>
      <c r="C172" s="1778"/>
      <c r="D172" s="1779" t="s">
        <v>1245</v>
      </c>
      <c r="E172" s="1780"/>
      <c r="F172" s="1780"/>
      <c r="G172" s="1968">
        <v>0</v>
      </c>
      <c r="H172" s="2641"/>
      <c r="I172" s="1968">
        <v>0</v>
      </c>
      <c r="J172" s="2641"/>
      <c r="K172" s="1968">
        <v>0</v>
      </c>
      <c r="L172" s="2641"/>
      <c r="M172" s="1968">
        <f t="shared" si="5"/>
        <v>0</v>
      </c>
      <c r="N172" s="2641"/>
      <c r="O172" s="1968">
        <v>0</v>
      </c>
      <c r="P172" s="1788"/>
    </row>
    <row r="173" spans="2:16" s="1429" customFormat="1" ht="15.75">
      <c r="B173" s="1770" t="s">
        <v>1246</v>
      </c>
      <c r="C173" s="1778"/>
      <c r="D173" s="1782" t="s">
        <v>1247</v>
      </c>
      <c r="E173" s="1780"/>
      <c r="F173" s="1780"/>
      <c r="G173" s="1968">
        <v>0</v>
      </c>
      <c r="H173" s="2641"/>
      <c r="I173" s="1968">
        <v>0</v>
      </c>
      <c r="J173" s="2641"/>
      <c r="K173" s="1968">
        <v>0</v>
      </c>
      <c r="L173" s="2641"/>
      <c r="M173" s="1968">
        <f t="shared" si="5"/>
        <v>0</v>
      </c>
      <c r="N173" s="2641"/>
      <c r="O173" s="1968">
        <v>0</v>
      </c>
      <c r="P173" s="1788"/>
    </row>
    <row r="174" spans="2:16" s="1429" customFormat="1" ht="15.75">
      <c r="B174" s="1770" t="s">
        <v>1248</v>
      </c>
      <c r="C174" s="1778"/>
      <c r="D174" s="1779" t="s">
        <v>1249</v>
      </c>
      <c r="E174" s="1780"/>
      <c r="F174" s="1780"/>
      <c r="G174" s="1968">
        <v>249273.24</v>
      </c>
      <c r="H174" s="2641"/>
      <c r="I174" s="1968">
        <v>115761.85</v>
      </c>
      <c r="J174" s="2641"/>
      <c r="K174" s="1968">
        <v>145412.06</v>
      </c>
      <c r="L174" s="2641"/>
      <c r="M174" s="1968">
        <f t="shared" si="5"/>
        <v>-116177.97</v>
      </c>
      <c r="N174" s="2641"/>
      <c r="O174" s="1968">
        <v>29234.09</v>
      </c>
      <c r="P174" s="1788"/>
    </row>
    <row r="175" spans="2:16" s="1429" customFormat="1" ht="15.75">
      <c r="B175" s="1770" t="s">
        <v>1250</v>
      </c>
      <c r="C175" s="1778"/>
      <c r="D175" s="1779" t="s">
        <v>1251</v>
      </c>
      <c r="E175" s="1780"/>
      <c r="F175" s="1780"/>
      <c r="G175" s="1968">
        <v>30638563.079999998</v>
      </c>
      <c r="H175" s="2641"/>
      <c r="I175" s="1968">
        <v>35992022.75</v>
      </c>
      <c r="J175" s="2641"/>
      <c r="K175" s="1968">
        <v>38306821.109999999</v>
      </c>
      <c r="L175" s="2641"/>
      <c r="M175" s="1968">
        <f t="shared" si="5"/>
        <v>2154542.06</v>
      </c>
      <c r="N175" s="2641"/>
      <c r="O175" s="1968">
        <v>40461363.170000002</v>
      </c>
      <c r="P175" s="1788"/>
    </row>
    <row r="176" spans="2:16" s="1429" customFormat="1" ht="15.75">
      <c r="B176" s="1770" t="s">
        <v>1252</v>
      </c>
      <c r="C176" s="1778"/>
      <c r="D176" s="1782" t="s">
        <v>1253</v>
      </c>
      <c r="E176" s="1780"/>
      <c r="F176" s="1780"/>
      <c r="G176" s="1968">
        <v>588229.4</v>
      </c>
      <c r="H176" s="2641"/>
      <c r="I176" s="1968">
        <v>632134.73</v>
      </c>
      <c r="J176" s="2641"/>
      <c r="K176" s="1968">
        <v>632839.45000000007</v>
      </c>
      <c r="L176" s="2641"/>
      <c r="M176" s="1968">
        <f t="shared" si="5"/>
        <v>7954.15</v>
      </c>
      <c r="N176" s="2641"/>
      <c r="O176" s="1968">
        <v>640793.59999999998</v>
      </c>
      <c r="P176" s="1788"/>
    </row>
    <row r="177" spans="2:16" s="1429" customFormat="1" ht="15.75">
      <c r="B177" s="1770" t="s">
        <v>1254</v>
      </c>
      <c r="C177" s="1778"/>
      <c r="D177" s="1782" t="s">
        <v>1255</v>
      </c>
      <c r="E177" s="1780"/>
      <c r="F177" s="1780"/>
      <c r="G177" s="1968">
        <v>0</v>
      </c>
      <c r="H177" s="2641"/>
      <c r="I177" s="1968">
        <v>0</v>
      </c>
      <c r="J177" s="2641"/>
      <c r="K177" s="1968">
        <v>27855.41</v>
      </c>
      <c r="L177" s="2641"/>
      <c r="M177" s="1968">
        <f t="shared" si="5"/>
        <v>128370.39</v>
      </c>
      <c r="N177" s="2641"/>
      <c r="O177" s="1968">
        <v>156225.80000000002</v>
      </c>
      <c r="P177" s="1788"/>
    </row>
    <row r="178" spans="2:16" s="1429" customFormat="1" ht="15.75">
      <c r="B178" s="1770" t="s">
        <v>1256</v>
      </c>
      <c r="C178" s="1778"/>
      <c r="D178" s="1779" t="s">
        <v>1257</v>
      </c>
      <c r="E178" s="1780"/>
      <c r="F178" s="1780"/>
      <c r="G178" s="1968">
        <v>35994835.810000002</v>
      </c>
      <c r="H178" s="2641"/>
      <c r="I178" s="1968">
        <v>35994835.810000002</v>
      </c>
      <c r="J178" s="2641"/>
      <c r="K178" s="1968">
        <v>27685130.440000001</v>
      </c>
      <c r="L178" s="2641"/>
      <c r="M178" s="1968">
        <f t="shared" si="5"/>
        <v>4059.02</v>
      </c>
      <c r="N178" s="2641"/>
      <c r="O178" s="1968">
        <v>27689189.460000001</v>
      </c>
      <c r="P178" s="1788"/>
    </row>
    <row r="179" spans="2:16" s="1429" customFormat="1" ht="15.75">
      <c r="B179" s="1770" t="s">
        <v>1258</v>
      </c>
      <c r="C179" s="1778"/>
      <c r="D179" s="1782" t="s">
        <v>1259</v>
      </c>
      <c r="E179" s="1780"/>
      <c r="F179" s="1780"/>
      <c r="G179" s="1968">
        <v>0</v>
      </c>
      <c r="H179" s="2641"/>
      <c r="I179" s="1968">
        <v>0</v>
      </c>
      <c r="J179" s="2641"/>
      <c r="K179" s="1968">
        <v>0</v>
      </c>
      <c r="L179" s="2641"/>
      <c r="M179" s="1968">
        <f t="shared" si="5"/>
        <v>0</v>
      </c>
      <c r="N179" s="2641"/>
      <c r="O179" s="1968">
        <v>0</v>
      </c>
      <c r="P179" s="1788"/>
    </row>
    <row r="180" spans="2:16" s="1429" customFormat="1" ht="15.75">
      <c r="B180" s="1770" t="s">
        <v>1260</v>
      </c>
      <c r="C180" s="1778"/>
      <c r="D180" s="1779" t="s">
        <v>1261</v>
      </c>
      <c r="E180" s="1780"/>
      <c r="F180" s="1780"/>
      <c r="G180" s="1968">
        <v>5070346.3099999996</v>
      </c>
      <c r="H180" s="2641"/>
      <c r="I180" s="1968">
        <v>4885292.93</v>
      </c>
      <c r="J180" s="2641"/>
      <c r="K180" s="1968">
        <v>5012085.12</v>
      </c>
      <c r="L180" s="2641"/>
      <c r="M180" s="1968">
        <f t="shared" si="5"/>
        <v>265356.79999999999</v>
      </c>
      <c r="N180" s="2641"/>
      <c r="O180" s="1968">
        <v>5277441.92</v>
      </c>
      <c r="P180" s="1788"/>
    </row>
    <row r="181" spans="2:16" s="1429" customFormat="1" ht="15.75">
      <c r="B181" s="1770" t="s">
        <v>1262</v>
      </c>
      <c r="C181" s="1778"/>
      <c r="D181" s="1782" t="s">
        <v>1263</v>
      </c>
      <c r="E181" s="1780"/>
      <c r="F181" s="1780"/>
      <c r="G181" s="1968">
        <v>0</v>
      </c>
      <c r="H181" s="2641"/>
      <c r="I181" s="1968">
        <v>0</v>
      </c>
      <c r="J181" s="2641"/>
      <c r="K181" s="1968">
        <v>0</v>
      </c>
      <c r="L181" s="2641"/>
      <c r="M181" s="1968">
        <f t="shared" si="5"/>
        <v>0</v>
      </c>
      <c r="N181" s="2641"/>
      <c r="O181" s="1968">
        <v>0</v>
      </c>
      <c r="P181" s="1788"/>
    </row>
    <row r="182" spans="2:16" s="1429" customFormat="1" ht="15.75">
      <c r="B182" s="1770" t="s">
        <v>1264</v>
      </c>
      <c r="C182" s="1778"/>
      <c r="D182" s="1782" t="s">
        <v>1265</v>
      </c>
      <c r="E182" s="1780"/>
      <c r="F182" s="1780"/>
      <c r="G182" s="1968">
        <v>7592862.4400000004</v>
      </c>
      <c r="H182" s="2641"/>
      <c r="I182" s="1968">
        <v>8301315.0999999996</v>
      </c>
      <c r="J182" s="2641"/>
      <c r="K182" s="1968">
        <v>6993889.0199999996</v>
      </c>
      <c r="L182" s="2641"/>
      <c r="M182" s="1968">
        <f t="shared" si="5"/>
        <v>281607.33</v>
      </c>
      <c r="N182" s="2641"/>
      <c r="O182" s="1968">
        <v>7275496.3499999996</v>
      </c>
      <c r="P182" s="1788"/>
    </row>
    <row r="183" spans="2:16" s="1429" customFormat="1" ht="15.75">
      <c r="B183" s="1770" t="s">
        <v>1266</v>
      </c>
      <c r="C183" s="1778"/>
      <c r="D183" s="1779" t="s">
        <v>1267</v>
      </c>
      <c r="E183" s="1780"/>
      <c r="F183" s="1780"/>
      <c r="G183" s="1968">
        <v>41627405.490000002</v>
      </c>
      <c r="H183" s="2641"/>
      <c r="I183" s="1968">
        <v>47316025.530000001</v>
      </c>
      <c r="J183" s="2641"/>
      <c r="K183" s="1968">
        <v>49882147.149999999</v>
      </c>
      <c r="L183" s="2641"/>
      <c r="M183" s="1968">
        <f t="shared" si="5"/>
        <v>-29805714.539999999</v>
      </c>
      <c r="N183" s="2641"/>
      <c r="O183" s="1968">
        <v>20076432.609999999</v>
      </c>
      <c r="P183" s="1788"/>
    </row>
    <row r="184" spans="2:16" s="1429" customFormat="1" ht="15.75">
      <c r="B184" s="1770">
        <v>23701</v>
      </c>
      <c r="C184" s="1778"/>
      <c r="D184" s="1779" t="s">
        <v>1748</v>
      </c>
      <c r="E184" s="1780"/>
      <c r="F184" s="1780"/>
      <c r="G184" s="1968">
        <v>0</v>
      </c>
      <c r="H184" s="2641"/>
      <c r="I184" s="1968">
        <v>0</v>
      </c>
      <c r="J184" s="2641"/>
      <c r="K184" s="1968">
        <v>0</v>
      </c>
      <c r="L184" s="2641"/>
      <c r="M184" s="1968">
        <f t="shared" si="5"/>
        <v>0</v>
      </c>
      <c r="N184" s="2641"/>
      <c r="O184" s="1968">
        <v>0</v>
      </c>
      <c r="P184" s="1788"/>
    </row>
    <row r="185" spans="2:16" s="1429" customFormat="1" ht="15.75">
      <c r="B185" s="1770">
        <v>23702</v>
      </c>
      <c r="C185" s="1778"/>
      <c r="D185" s="1782" t="s">
        <v>1749</v>
      </c>
      <c r="E185" s="1780"/>
      <c r="F185" s="1780"/>
      <c r="G185" s="1968">
        <v>0</v>
      </c>
      <c r="H185" s="2641"/>
      <c r="I185" s="1968">
        <v>0</v>
      </c>
      <c r="J185" s="2641"/>
      <c r="K185" s="1968">
        <v>15304.08</v>
      </c>
      <c r="L185" s="2641"/>
      <c r="M185" s="1968">
        <f t="shared" si="5"/>
        <v>28442.98</v>
      </c>
      <c r="N185" s="2641"/>
      <c r="O185" s="1968">
        <v>43747.06</v>
      </c>
      <c r="P185" s="1788"/>
    </row>
    <row r="186" spans="2:16" s="1429" customFormat="1" ht="16.5" thickBot="1">
      <c r="B186" s="2644"/>
      <c r="C186" s="1960"/>
      <c r="D186" s="1774" t="s">
        <v>1268</v>
      </c>
      <c r="E186" s="1956"/>
      <c r="F186" s="1956"/>
      <c r="G186" s="2646">
        <f>ROUND(SUM(G100:G185),2)</f>
        <v>1771862492.53</v>
      </c>
      <c r="H186" s="2738"/>
      <c r="I186" s="2646">
        <f>ROUND(SUM(I100:I185),2)</f>
        <v>1771110253.27</v>
      </c>
      <c r="J186" s="2738"/>
      <c r="K186" s="2646">
        <f>ROUND(SUM(K100:K185),2)</f>
        <v>442503062.89999998</v>
      </c>
      <c r="L186" s="2738"/>
      <c r="M186" s="2646">
        <f>ROUND(SUM(M100:M185),2)</f>
        <v>40006975.579999998</v>
      </c>
      <c r="N186" s="2738"/>
      <c r="O186" s="2646">
        <f>ROUND(SUM(O100:O185),2)</f>
        <v>482510038.48000002</v>
      </c>
      <c r="P186" s="1788"/>
    </row>
    <row r="187" spans="2:16" s="1429" customFormat="1" ht="16.5" thickTop="1">
      <c r="B187" s="2659"/>
      <c r="C187" s="2647"/>
      <c r="D187" s="2660"/>
      <c r="E187" s="1778"/>
      <c r="F187" s="1778"/>
      <c r="G187" s="1968"/>
      <c r="H187" s="2641"/>
      <c r="I187" s="1968"/>
      <c r="J187" s="2641"/>
      <c r="K187" s="1968"/>
      <c r="L187" s="2641"/>
      <c r="M187" s="2661"/>
      <c r="N187" s="2500"/>
      <c r="O187" s="1968"/>
      <c r="P187" s="1788"/>
    </row>
    <row r="188" spans="2:16" s="1429" customFormat="1" ht="15.75">
      <c r="B188" s="2659"/>
      <c r="C188" s="1960"/>
      <c r="D188" s="1774" t="s">
        <v>1269</v>
      </c>
      <c r="E188" s="1956"/>
      <c r="F188" s="1956"/>
      <c r="G188" s="1968"/>
      <c r="H188" s="2641"/>
      <c r="I188" s="1968"/>
      <c r="J188" s="2641"/>
      <c r="K188" s="1968"/>
      <c r="L188" s="2641"/>
      <c r="M188" s="2662"/>
      <c r="N188" s="2654"/>
      <c r="O188" s="1968"/>
      <c r="P188" s="1788"/>
    </row>
    <row r="189" spans="2:16" s="1429" customFormat="1" ht="15.75">
      <c r="B189" s="2663" t="s">
        <v>1270</v>
      </c>
      <c r="C189" s="2664"/>
      <c r="D189" s="1779" t="s">
        <v>1271</v>
      </c>
      <c r="E189" s="2665"/>
      <c r="F189" s="2665"/>
      <c r="G189" s="1968">
        <v>45676461.86999999</v>
      </c>
      <c r="H189" s="2641"/>
      <c r="I189" s="1968">
        <v>17560369.889999997</v>
      </c>
      <c r="J189" s="2641"/>
      <c r="K189" s="1968">
        <v>12029802.390000001</v>
      </c>
      <c r="L189" s="2641"/>
      <c r="M189" s="1968">
        <f t="shared" ref="M189:M198" si="6">ROUND(SUM(O189)-SUM(K189),2)</f>
        <v>27911672.710000001</v>
      </c>
      <c r="N189" s="2641"/>
      <c r="O189" s="1968">
        <v>39941475.099999994</v>
      </c>
      <c r="P189" s="1788"/>
    </row>
    <row r="190" spans="2:16" s="1429" customFormat="1" ht="15.75">
      <c r="B190" s="2663" t="s">
        <v>1272</v>
      </c>
      <c r="C190" s="2664"/>
      <c r="D190" s="1779" t="s">
        <v>1273</v>
      </c>
      <c r="E190" s="2665"/>
      <c r="F190" s="2665"/>
      <c r="G190" s="1968">
        <v>109017534.117</v>
      </c>
      <c r="H190" s="2641"/>
      <c r="I190" s="1968">
        <v>78915516.76699999</v>
      </c>
      <c r="J190" s="2641"/>
      <c r="K190" s="1968">
        <v>137007915.24700001</v>
      </c>
      <c r="L190" s="2641"/>
      <c r="M190" s="1968">
        <f t="shared" si="6"/>
        <v>776300764.84000003</v>
      </c>
      <c r="N190" s="2641"/>
      <c r="O190" s="1968">
        <v>913308680.08699989</v>
      </c>
      <c r="P190" s="1788"/>
    </row>
    <row r="191" spans="2:16" s="1429" customFormat="1" ht="15.75">
      <c r="B191" s="2663" t="s">
        <v>1274</v>
      </c>
      <c r="C191" s="2664"/>
      <c r="D191" s="1782" t="s">
        <v>1275</v>
      </c>
      <c r="E191" s="2665"/>
      <c r="F191" s="2665"/>
      <c r="G191" s="1968">
        <v>49940953.81000001</v>
      </c>
      <c r="H191" s="2641"/>
      <c r="I191" s="1968">
        <v>59586052.299999997</v>
      </c>
      <c r="J191" s="2641"/>
      <c r="K191" s="1968">
        <v>13013493.85</v>
      </c>
      <c r="L191" s="2641"/>
      <c r="M191" s="1968">
        <f t="shared" si="6"/>
        <v>4038267.19</v>
      </c>
      <c r="N191" s="2641"/>
      <c r="O191" s="1968">
        <v>17051761.039999999</v>
      </c>
      <c r="P191" s="1788"/>
    </row>
    <row r="192" spans="2:16" s="1429" customFormat="1" ht="15.75">
      <c r="B192" s="2663" t="s">
        <v>1276</v>
      </c>
      <c r="C192" s="1782"/>
      <c r="D192" s="1779" t="s">
        <v>1277</v>
      </c>
      <c r="E192" s="2665"/>
      <c r="F192" s="2665"/>
      <c r="G192" s="1968">
        <v>91081954.050000012</v>
      </c>
      <c r="H192" s="2641"/>
      <c r="I192" s="1968">
        <v>93424613.909999982</v>
      </c>
      <c r="J192" s="2641"/>
      <c r="K192" s="1968">
        <v>243096576.37000003</v>
      </c>
      <c r="L192" s="2641"/>
      <c r="M192" s="1968">
        <f t="shared" si="6"/>
        <v>12489235.25</v>
      </c>
      <c r="N192" s="2641"/>
      <c r="O192" s="1968">
        <v>255585811.62000003</v>
      </c>
      <c r="P192" s="1788"/>
    </row>
    <row r="193" spans="2:16" s="1429" customFormat="1" ht="15.75">
      <c r="B193" s="1770" t="s">
        <v>1278</v>
      </c>
      <c r="C193" s="1782"/>
      <c r="D193" s="1785" t="s">
        <v>1279</v>
      </c>
      <c r="E193" s="2665"/>
      <c r="F193" s="2665"/>
      <c r="G193" s="2649">
        <v>7286580.2800000003</v>
      </c>
      <c r="H193" s="1734"/>
      <c r="I193" s="2649">
        <v>7286580.2800000003</v>
      </c>
      <c r="J193" s="1734"/>
      <c r="K193" s="2649">
        <v>7413285.3099999996</v>
      </c>
      <c r="L193" s="1734"/>
      <c r="M193" s="2649">
        <f t="shared" si="6"/>
        <v>-209497.25</v>
      </c>
      <c r="N193" s="1734"/>
      <c r="O193" s="2649">
        <v>7203788.0599999996</v>
      </c>
      <c r="P193" s="1970"/>
    </row>
    <row r="194" spans="2:16" s="1429" customFormat="1" ht="15.75">
      <c r="B194" s="2655" t="s">
        <v>1280</v>
      </c>
      <c r="C194" s="2666"/>
      <c r="D194" s="1771" t="s">
        <v>1281</v>
      </c>
      <c r="E194" s="2665"/>
      <c r="F194" s="2665"/>
      <c r="G194" s="2656">
        <v>22931306.25</v>
      </c>
      <c r="H194" s="2641"/>
      <c r="I194" s="2656">
        <v>214735754.06</v>
      </c>
      <c r="J194" s="2641"/>
      <c r="K194" s="2656">
        <v>219390797.81</v>
      </c>
      <c r="L194" s="2641"/>
      <c r="M194" s="2656">
        <f t="shared" si="6"/>
        <v>9705777.2100000009</v>
      </c>
      <c r="N194" s="2641"/>
      <c r="O194" s="2656">
        <v>229096575.02000001</v>
      </c>
      <c r="P194" s="1959"/>
    </row>
    <row r="195" spans="2:16" s="1429" customFormat="1" ht="15.75">
      <c r="B195" s="1972" t="s">
        <v>1282</v>
      </c>
      <c r="C195" s="1778"/>
      <c r="D195" s="1785" t="s">
        <v>1283</v>
      </c>
      <c r="E195" s="2665"/>
      <c r="F195" s="2665"/>
      <c r="G195" s="2656">
        <v>9060192.1500000022</v>
      </c>
      <c r="H195" s="2641"/>
      <c r="I195" s="2656">
        <v>8917056.630000025</v>
      </c>
      <c r="J195" s="2641"/>
      <c r="K195" s="2656">
        <v>8054040.0400000215</v>
      </c>
      <c r="L195" s="2641"/>
      <c r="M195" s="2656">
        <f t="shared" si="6"/>
        <v>18704.669999999998</v>
      </c>
      <c r="N195" s="2656"/>
      <c r="O195" s="2656">
        <v>8072744.7100000381</v>
      </c>
      <c r="P195" s="1959"/>
    </row>
    <row r="196" spans="2:16" s="1429" customFormat="1" ht="15.75">
      <c r="B196" s="2667" t="s">
        <v>1750</v>
      </c>
      <c r="C196" s="1775"/>
      <c r="D196" s="1785" t="s">
        <v>1751</v>
      </c>
      <c r="E196" s="1772"/>
      <c r="F196" s="1772"/>
      <c r="G196" s="1968">
        <v>1259388.58</v>
      </c>
      <c r="H196" s="2641"/>
      <c r="I196" s="1968">
        <v>1382922.33</v>
      </c>
      <c r="J196" s="2641"/>
      <c r="K196" s="1968">
        <v>1247743.33</v>
      </c>
      <c r="L196" s="2641"/>
      <c r="M196" s="1968">
        <f t="shared" si="6"/>
        <v>2886329.73</v>
      </c>
      <c r="N196" s="2641"/>
      <c r="O196" s="1968">
        <v>4134073.06</v>
      </c>
      <c r="P196" s="1971"/>
    </row>
    <row r="197" spans="2:16" s="1429" customFormat="1" ht="15.75">
      <c r="B197" s="2667" t="s">
        <v>1284</v>
      </c>
      <c r="C197" s="1775"/>
      <c r="D197" s="1785" t="s">
        <v>1285</v>
      </c>
      <c r="E197" s="1786"/>
      <c r="F197" s="1786"/>
      <c r="G197" s="1968">
        <v>0</v>
      </c>
      <c r="H197" s="2641"/>
      <c r="I197" s="1968">
        <v>0</v>
      </c>
      <c r="J197" s="2641"/>
      <c r="K197" s="1968">
        <v>0</v>
      </c>
      <c r="L197" s="2641"/>
      <c r="M197" s="1968">
        <f t="shared" si="6"/>
        <v>0</v>
      </c>
      <c r="N197" s="2641"/>
      <c r="O197" s="1968">
        <v>0</v>
      </c>
      <c r="P197" s="1971"/>
    </row>
    <row r="198" spans="2:16" s="1429" customFormat="1" ht="15.75">
      <c r="B198" s="2667" t="s">
        <v>1752</v>
      </c>
      <c r="C198" s="1775"/>
      <c r="D198" s="1783" t="s">
        <v>1753</v>
      </c>
      <c r="E198" s="1772"/>
      <c r="F198" s="1772"/>
      <c r="G198" s="1968">
        <v>850221.99</v>
      </c>
      <c r="H198" s="2641"/>
      <c r="I198" s="1968">
        <v>548133.89</v>
      </c>
      <c r="J198" s="2641"/>
      <c r="K198" s="1968">
        <v>2206792.75</v>
      </c>
      <c r="L198" s="2641"/>
      <c r="M198" s="1968">
        <f t="shared" si="6"/>
        <v>-1700310.38</v>
      </c>
      <c r="N198" s="2641"/>
      <c r="O198" s="1968">
        <v>506482.37</v>
      </c>
      <c r="P198" s="1971"/>
    </row>
    <row r="199" spans="2:16" s="1429" customFormat="1" ht="16.5" thickBot="1">
      <c r="B199" s="1973"/>
      <c r="C199" s="1965"/>
      <c r="D199" s="1774" t="s">
        <v>1286</v>
      </c>
      <c r="E199" s="1776"/>
      <c r="F199" s="1776"/>
      <c r="G199" s="2668">
        <f>ROUND(SUM(G189:G198),2)</f>
        <v>337104593.10000002</v>
      </c>
      <c r="H199" s="2739"/>
      <c r="I199" s="2668">
        <f>ROUND(SUM(I189:I198),2)</f>
        <v>482357000.06</v>
      </c>
      <c r="J199" s="2739"/>
      <c r="K199" s="2668">
        <f>ROUND(SUM(K189:K198),2)</f>
        <v>643460447.10000002</v>
      </c>
      <c r="L199" s="2739"/>
      <c r="M199" s="2668">
        <f>ROUND(SUM(M189:M198),2)</f>
        <v>831440943.97000003</v>
      </c>
      <c r="N199" s="2739"/>
      <c r="O199" s="2668">
        <f>ROUND(SUM(O189:O198),2)</f>
        <v>1474901391.0699999</v>
      </c>
      <c r="P199" s="1971"/>
    </row>
    <row r="200" spans="2:16" s="1429" customFormat="1" ht="16.5" thickTop="1">
      <c r="B200" s="2644"/>
      <c r="C200" s="1965"/>
      <c r="D200" s="1787"/>
      <c r="E200" s="1776"/>
      <c r="F200" s="1776"/>
      <c r="G200" s="2670"/>
      <c r="H200" s="2671"/>
      <c r="I200" s="2670"/>
      <c r="J200" s="2671"/>
      <c r="K200" s="2670"/>
      <c r="L200" s="2671"/>
      <c r="M200" s="2662"/>
      <c r="N200" s="2654"/>
      <c r="O200" s="2670"/>
      <c r="P200" s="1972"/>
    </row>
    <row r="201" spans="2:16" s="1429" customFormat="1" ht="15.75">
      <c r="B201" s="2659"/>
      <c r="C201" s="1965"/>
      <c r="D201" s="1769" t="s">
        <v>1287</v>
      </c>
      <c r="E201" s="1776"/>
      <c r="F201" s="1776"/>
      <c r="G201" s="1968"/>
      <c r="H201" s="2641"/>
      <c r="I201" s="1968"/>
      <c r="J201" s="2641"/>
      <c r="K201" s="1968"/>
      <c r="L201" s="2641"/>
      <c r="M201" s="2662"/>
      <c r="N201" s="2654"/>
      <c r="O201" s="1968"/>
      <c r="P201" s="1798" t="s">
        <v>136</v>
      </c>
    </row>
    <row r="202" spans="2:16" s="1429" customFormat="1" ht="15.75">
      <c r="B202" s="1798" t="s">
        <v>1288</v>
      </c>
      <c r="C202" s="1960"/>
      <c r="D202" s="1779" t="s">
        <v>1289</v>
      </c>
      <c r="E202" s="1776"/>
      <c r="F202" s="1776"/>
      <c r="G202" s="1968">
        <v>0</v>
      </c>
      <c r="H202" s="2641"/>
      <c r="I202" s="1968">
        <v>0</v>
      </c>
      <c r="J202" s="2641"/>
      <c r="K202" s="1968">
        <v>0</v>
      </c>
      <c r="L202" s="2641"/>
      <c r="M202" s="1968">
        <f>ROUND(SUM(O202)-SUM(K202),2)</f>
        <v>0</v>
      </c>
      <c r="N202" s="2641"/>
      <c r="O202" s="1968">
        <v>0</v>
      </c>
      <c r="P202" s="1798"/>
    </row>
    <row r="203" spans="2:16" s="1429" customFormat="1" ht="15.75">
      <c r="B203" s="1770" t="s">
        <v>1290</v>
      </c>
      <c r="C203" s="1778"/>
      <c r="D203" s="1782" t="s">
        <v>1811</v>
      </c>
      <c r="E203" s="1780"/>
      <c r="F203" s="1780"/>
      <c r="G203" s="1968">
        <v>0</v>
      </c>
      <c r="H203" s="2641"/>
      <c r="I203" s="1968">
        <v>0</v>
      </c>
      <c r="J203" s="2641"/>
      <c r="K203" s="1968">
        <v>0</v>
      </c>
      <c r="L203" s="2641"/>
      <c r="M203" s="1968">
        <f>ROUND(SUM(O203)-SUM(K203),2)</f>
        <v>0</v>
      </c>
      <c r="N203" s="2641"/>
      <c r="O203" s="1968">
        <v>0</v>
      </c>
      <c r="P203" s="1798"/>
    </row>
    <row r="204" spans="2:16" s="1429" customFormat="1" ht="16.5" thickBot="1">
      <c r="B204" s="1770"/>
      <c r="C204" s="1960"/>
      <c r="D204" s="1769" t="s">
        <v>1291</v>
      </c>
      <c r="E204" s="1776"/>
      <c r="F204" s="1776"/>
      <c r="G204" s="2668">
        <f>ROUND(SUM(G202:G203),2)</f>
        <v>0</v>
      </c>
      <c r="H204" s="2739"/>
      <c r="I204" s="2668">
        <f>ROUND(SUM(I202:I203),2)</f>
        <v>0</v>
      </c>
      <c r="J204" s="2739"/>
      <c r="K204" s="2668">
        <f>ROUND(SUM(K202:K203),2)</f>
        <v>0</v>
      </c>
      <c r="L204" s="2739"/>
      <c r="M204" s="2668">
        <f>ROUND(SUM(M202:M203),2)</f>
        <v>0</v>
      </c>
      <c r="N204" s="2739"/>
      <c r="O204" s="2668">
        <f>ROUND(SUM(O202:O203),2)</f>
        <v>0</v>
      </c>
      <c r="P204" s="1788"/>
    </row>
    <row r="205" spans="2:16" s="1429" customFormat="1" ht="16.5" thickTop="1">
      <c r="B205" s="1770"/>
      <c r="C205" s="1974"/>
      <c r="D205" s="1974"/>
      <c r="E205" s="1975"/>
      <c r="F205" s="1975"/>
      <c r="G205" s="1968"/>
      <c r="H205" s="2641"/>
      <c r="I205" s="1968"/>
      <c r="J205" s="2641"/>
      <c r="K205" s="1968"/>
      <c r="L205" s="2641"/>
      <c r="M205" s="2661"/>
      <c r="N205" s="2500"/>
      <c r="O205" s="1968"/>
      <c r="P205" s="1773"/>
    </row>
    <row r="206" spans="2:16" s="1429" customFormat="1" ht="15.75">
      <c r="B206" s="1770"/>
      <c r="C206" s="2645"/>
      <c r="D206" s="1769" t="s">
        <v>1292</v>
      </c>
      <c r="E206" s="2653"/>
      <c r="F206" s="2653"/>
      <c r="G206" s="1968"/>
      <c r="H206" s="2641"/>
      <c r="I206" s="1968"/>
      <c r="J206" s="2641"/>
      <c r="K206" s="1968"/>
      <c r="L206" s="2641"/>
      <c r="M206" s="2672"/>
      <c r="N206" s="1966"/>
      <c r="O206" s="1968"/>
      <c r="P206" s="1972"/>
    </row>
    <row r="207" spans="2:16" s="1429" customFormat="1" ht="15.75">
      <c r="B207" s="1770" t="s">
        <v>1293</v>
      </c>
      <c r="C207" s="2647"/>
      <c r="D207" s="1783" t="s">
        <v>1294</v>
      </c>
      <c r="E207" s="1962"/>
      <c r="F207" s="1962"/>
      <c r="G207" s="2649">
        <v>0</v>
      </c>
      <c r="H207" s="2673"/>
      <c r="I207" s="2649">
        <v>0</v>
      </c>
      <c r="J207" s="2673"/>
      <c r="K207" s="2649">
        <v>0</v>
      </c>
      <c r="L207" s="2673"/>
      <c r="M207" s="2649">
        <f>ROUND(SUM(O207)-SUM(K207),2)</f>
        <v>0</v>
      </c>
      <c r="N207" s="2673"/>
      <c r="O207" s="2649">
        <v>0</v>
      </c>
      <c r="P207" s="1798" t="s">
        <v>1548</v>
      </c>
    </row>
    <row r="208" spans="2:16" s="1429" customFormat="1" ht="16.5" thickBot="1">
      <c r="B208" s="1781"/>
      <c r="C208" s="1960"/>
      <c r="D208" s="1774" t="s">
        <v>1295</v>
      </c>
      <c r="E208" s="1956"/>
      <c r="F208" s="1956"/>
      <c r="G208" s="2669">
        <f>ROUND(SUM(G207),2)</f>
        <v>0</v>
      </c>
      <c r="H208" s="2739"/>
      <c r="I208" s="2669">
        <f>ROUND(SUM(I207),2)</f>
        <v>0</v>
      </c>
      <c r="J208" s="2739"/>
      <c r="K208" s="2669">
        <f>ROUND(SUM(K207),2)</f>
        <v>0</v>
      </c>
      <c r="L208" s="2739"/>
      <c r="M208" s="2669">
        <f>ROUND(SUM(M207),2)</f>
        <v>0</v>
      </c>
      <c r="N208" s="2739"/>
      <c r="O208" s="2669">
        <f>ROUND(SUM(O207),2)</f>
        <v>0</v>
      </c>
      <c r="P208" s="1970"/>
    </row>
    <row r="209" spans="2:16" s="1429" customFormat="1" ht="16.5" thickTop="1">
      <c r="B209" s="2647"/>
      <c r="C209" s="2647"/>
      <c r="D209" s="2674"/>
      <c r="E209" s="1962"/>
      <c r="F209" s="1962"/>
      <c r="G209" s="2656"/>
      <c r="H209" s="2656"/>
      <c r="I209" s="2656"/>
      <c r="J209" s="2656"/>
      <c r="K209" s="2656"/>
      <c r="L209" s="2656"/>
      <c r="M209" s="2675"/>
      <c r="N209" s="2675"/>
      <c r="O209" s="2656"/>
      <c r="P209" s="1973"/>
    </row>
    <row r="210" spans="2:16" s="1429" customFormat="1" ht="15.75">
      <c r="B210" s="2102"/>
      <c r="C210" s="1960"/>
      <c r="D210" s="1769" t="s">
        <v>286</v>
      </c>
      <c r="E210" s="1956"/>
      <c r="F210" s="1956"/>
      <c r="G210" s="2641"/>
      <c r="H210" s="2641"/>
      <c r="I210" s="2641"/>
      <c r="J210" s="2641"/>
      <c r="K210" s="2641"/>
      <c r="L210" s="2641"/>
      <c r="M210" s="2654"/>
      <c r="N210" s="2654"/>
      <c r="O210" s="2641"/>
      <c r="P210" s="1962"/>
    </row>
    <row r="211" spans="2:16" s="1429" customFormat="1" ht="15.75">
      <c r="B211" s="1770" t="s">
        <v>1296</v>
      </c>
      <c r="C211" s="2647"/>
      <c r="D211" s="1783" t="s">
        <v>1297</v>
      </c>
      <c r="E211" s="1962"/>
      <c r="F211" s="1962"/>
      <c r="G211" s="1968">
        <v>986606.81</v>
      </c>
      <c r="H211" s="2641"/>
      <c r="I211" s="1968">
        <v>742029.95000000007</v>
      </c>
      <c r="J211" s="2641"/>
      <c r="K211" s="1968">
        <v>401041.44</v>
      </c>
      <c r="L211" s="2641"/>
      <c r="M211" s="1968">
        <f t="shared" ref="M211:M255" si="7">ROUND(SUM(O211)-SUM(K211),2)</f>
        <v>37473.910000000003</v>
      </c>
      <c r="N211" s="2641"/>
      <c r="O211" s="1968">
        <v>438515.35000000003</v>
      </c>
      <c r="P211" s="1969"/>
    </row>
    <row r="212" spans="2:16" s="1429" customFormat="1" ht="15.75">
      <c r="B212" s="1770" t="s">
        <v>1298</v>
      </c>
      <c r="C212" s="1778"/>
      <c r="D212" s="1782" t="s">
        <v>1299</v>
      </c>
      <c r="E212" s="1780"/>
      <c r="F212" s="1780"/>
      <c r="G212" s="1968">
        <v>624088.67000000004</v>
      </c>
      <c r="H212" s="2641"/>
      <c r="I212" s="1968">
        <v>649298.23</v>
      </c>
      <c r="J212" s="2641"/>
      <c r="K212" s="1968">
        <v>771604.59</v>
      </c>
      <c r="L212" s="2641"/>
      <c r="M212" s="1968">
        <f t="shared" si="7"/>
        <v>190117.43</v>
      </c>
      <c r="N212" s="2641"/>
      <c r="O212" s="1968">
        <v>961722.02</v>
      </c>
      <c r="P212" s="1788"/>
    </row>
    <row r="213" spans="2:16" s="1429" customFormat="1" ht="15.75">
      <c r="B213" s="1770" t="s">
        <v>1300</v>
      </c>
      <c r="C213" s="1778"/>
      <c r="D213" s="1783" t="s">
        <v>1301</v>
      </c>
      <c r="E213" s="1780"/>
      <c r="F213" s="1780"/>
      <c r="G213" s="2649">
        <v>2455593.4300000002</v>
      </c>
      <c r="H213" s="2673"/>
      <c r="I213" s="2649">
        <v>2559885.61</v>
      </c>
      <c r="J213" s="2673"/>
      <c r="K213" s="2649">
        <v>2011679.69</v>
      </c>
      <c r="L213" s="2673"/>
      <c r="M213" s="2649">
        <f t="shared" si="7"/>
        <v>33753.4</v>
      </c>
      <c r="N213" s="2673"/>
      <c r="O213" s="2649">
        <v>2045433.09</v>
      </c>
      <c r="P213" s="1788"/>
    </row>
    <row r="214" spans="2:16" s="1429" customFormat="1" ht="15.75">
      <c r="B214" s="1770" t="s">
        <v>1302</v>
      </c>
      <c r="C214" s="1775"/>
      <c r="D214" s="2676" t="s">
        <v>1303</v>
      </c>
      <c r="E214" s="1787"/>
      <c r="F214" s="1787"/>
      <c r="G214" s="2656">
        <v>1047972.41</v>
      </c>
      <c r="H214" s="2641"/>
      <c r="I214" s="2656">
        <v>1337022.1200000001</v>
      </c>
      <c r="J214" s="2641"/>
      <c r="K214" s="2656">
        <v>473824.32</v>
      </c>
      <c r="L214" s="2641"/>
      <c r="M214" s="2656">
        <f t="shared" si="7"/>
        <v>68490.38</v>
      </c>
      <c r="N214" s="2641"/>
      <c r="O214" s="2656">
        <v>542314.69999999995</v>
      </c>
      <c r="P214" s="1788"/>
    </row>
    <row r="215" spans="2:16" s="1429" customFormat="1" ht="15.75">
      <c r="B215" s="1770" t="s">
        <v>1304</v>
      </c>
      <c r="C215" s="1778"/>
      <c r="D215" s="1783" t="s">
        <v>1305</v>
      </c>
      <c r="E215" s="1780"/>
      <c r="F215" s="1780"/>
      <c r="G215" s="2656">
        <v>1237374.57</v>
      </c>
      <c r="H215" s="2641"/>
      <c r="I215" s="2656">
        <v>1093209.68</v>
      </c>
      <c r="J215" s="2641"/>
      <c r="K215" s="2656">
        <v>1361459.52</v>
      </c>
      <c r="L215" s="2641"/>
      <c r="M215" s="2656">
        <f t="shared" si="7"/>
        <v>75903.83</v>
      </c>
      <c r="N215" s="2641"/>
      <c r="O215" s="2656">
        <v>1437363.35</v>
      </c>
      <c r="P215" s="1788"/>
    </row>
    <row r="216" spans="2:16" s="1429" customFormat="1" ht="15.75">
      <c r="B216" s="1770" t="s">
        <v>1306</v>
      </c>
      <c r="C216" s="1775"/>
      <c r="D216" s="1783" t="s">
        <v>1307</v>
      </c>
      <c r="E216" s="1787"/>
      <c r="F216" s="1787"/>
      <c r="G216" s="1968">
        <v>0</v>
      </c>
      <c r="H216" s="2641"/>
      <c r="I216" s="1968">
        <v>0</v>
      </c>
      <c r="J216" s="2641"/>
      <c r="K216" s="1968">
        <v>0</v>
      </c>
      <c r="L216" s="2641"/>
      <c r="M216" s="1968">
        <f t="shared" si="7"/>
        <v>0</v>
      </c>
      <c r="N216" s="2641"/>
      <c r="O216" s="1968">
        <v>0</v>
      </c>
      <c r="P216" s="1788"/>
    </row>
    <row r="217" spans="2:16" s="1429" customFormat="1" ht="15.75">
      <c r="B217" s="1770" t="s">
        <v>1308</v>
      </c>
      <c r="C217" s="2657"/>
      <c r="D217" s="1771" t="s">
        <v>1309</v>
      </c>
      <c r="E217" s="2642"/>
      <c r="F217" s="2642"/>
      <c r="G217" s="1968">
        <v>4983386.97</v>
      </c>
      <c r="H217" s="2641"/>
      <c r="I217" s="1968">
        <v>5081298.93</v>
      </c>
      <c r="J217" s="2641"/>
      <c r="K217" s="1968">
        <v>2785061.51</v>
      </c>
      <c r="L217" s="2641"/>
      <c r="M217" s="1968">
        <f t="shared" si="7"/>
        <v>230599.19</v>
      </c>
      <c r="N217" s="2641"/>
      <c r="O217" s="1968">
        <v>3015660.7</v>
      </c>
      <c r="P217" s="1969"/>
    </row>
    <row r="218" spans="2:16" s="1429" customFormat="1" ht="15.75">
      <c r="B218" s="1770" t="s">
        <v>1310</v>
      </c>
      <c r="C218" s="1778"/>
      <c r="D218" s="1785" t="s">
        <v>1311</v>
      </c>
      <c r="E218" s="1780"/>
      <c r="F218" s="1780"/>
      <c r="G218" s="2649">
        <v>20783040.18</v>
      </c>
      <c r="H218" s="2673"/>
      <c r="I218" s="2649">
        <v>28436676.870000001</v>
      </c>
      <c r="J218" s="2673"/>
      <c r="K218" s="2649">
        <v>24845877.629999999</v>
      </c>
      <c r="L218" s="2673"/>
      <c r="M218" s="2649">
        <f t="shared" si="7"/>
        <v>-449482.04</v>
      </c>
      <c r="N218" s="2673"/>
      <c r="O218" s="2649">
        <v>24396395.59</v>
      </c>
      <c r="P218" s="1970"/>
    </row>
    <row r="219" spans="2:16" s="1429" customFormat="1" ht="15.75">
      <c r="B219" s="2655" t="s">
        <v>1312</v>
      </c>
      <c r="C219" s="2657"/>
      <c r="D219" s="1771" t="s">
        <v>1313</v>
      </c>
      <c r="E219" s="2642"/>
      <c r="F219" s="2642"/>
      <c r="G219" s="2656">
        <v>0</v>
      </c>
      <c r="H219" s="2641"/>
      <c r="I219" s="2656">
        <v>0</v>
      </c>
      <c r="J219" s="2641"/>
      <c r="K219" s="2656">
        <v>0</v>
      </c>
      <c r="L219" s="2641"/>
      <c r="M219" s="2656">
        <f t="shared" si="7"/>
        <v>0</v>
      </c>
      <c r="N219" s="2641"/>
      <c r="O219" s="2656">
        <v>0</v>
      </c>
      <c r="P219" s="1962"/>
    </row>
    <row r="220" spans="2:16" s="1429" customFormat="1" ht="15.75">
      <c r="B220" s="2655" t="s">
        <v>1314</v>
      </c>
      <c r="C220" s="1778"/>
      <c r="D220" s="1783" t="s">
        <v>1812</v>
      </c>
      <c r="E220" s="1780"/>
      <c r="F220" s="1780"/>
      <c r="G220" s="2656">
        <v>0</v>
      </c>
      <c r="H220" s="2641"/>
      <c r="I220" s="2656">
        <v>1924363.6600000001</v>
      </c>
      <c r="J220" s="2641"/>
      <c r="K220" s="2656">
        <v>0</v>
      </c>
      <c r="L220" s="2641"/>
      <c r="M220" s="2656">
        <f t="shared" si="7"/>
        <v>0</v>
      </c>
      <c r="N220" s="2656"/>
      <c r="O220" s="2656">
        <v>0</v>
      </c>
      <c r="P220" s="1962"/>
    </row>
    <row r="221" spans="2:16" s="1429" customFormat="1" ht="15.75">
      <c r="B221" s="1770" t="s">
        <v>1315</v>
      </c>
      <c r="C221" s="2657"/>
      <c r="D221" s="1771" t="s">
        <v>1316</v>
      </c>
      <c r="E221" s="2642"/>
      <c r="F221" s="2642"/>
      <c r="G221" s="1968">
        <v>1571486.07</v>
      </c>
      <c r="H221" s="2641"/>
      <c r="I221" s="1968">
        <v>1294248.1600000001</v>
      </c>
      <c r="J221" s="2641"/>
      <c r="K221" s="1968">
        <v>3277379.94</v>
      </c>
      <c r="L221" s="2641"/>
      <c r="M221" s="1968">
        <f t="shared" si="7"/>
        <v>165652.59</v>
      </c>
      <c r="N221" s="2641"/>
      <c r="O221" s="1968">
        <v>3443032.5300000003</v>
      </c>
      <c r="P221" s="1788"/>
    </row>
    <row r="222" spans="2:16" s="1429" customFormat="1" ht="15.75">
      <c r="B222" s="1770" t="s">
        <v>1317</v>
      </c>
      <c r="C222" s="1778"/>
      <c r="D222" s="1779" t="s">
        <v>1318</v>
      </c>
      <c r="E222" s="1780"/>
      <c r="F222" s="1780"/>
      <c r="G222" s="1968">
        <v>0</v>
      </c>
      <c r="H222" s="2641"/>
      <c r="I222" s="1968">
        <v>0</v>
      </c>
      <c r="J222" s="2641"/>
      <c r="K222" s="1968">
        <v>0</v>
      </c>
      <c r="L222" s="2641"/>
      <c r="M222" s="1968">
        <f t="shared" si="7"/>
        <v>0</v>
      </c>
      <c r="N222" s="2641"/>
      <c r="O222" s="1968">
        <v>0</v>
      </c>
      <c r="P222" s="1788"/>
    </row>
    <row r="223" spans="2:16" s="1429" customFormat="1" ht="15.75">
      <c r="B223" s="1770" t="s">
        <v>1319</v>
      </c>
      <c r="C223" s="1778"/>
      <c r="D223" s="1782" t="s">
        <v>1320</v>
      </c>
      <c r="E223" s="1780"/>
      <c r="F223" s="1780"/>
      <c r="G223" s="1968">
        <v>0</v>
      </c>
      <c r="H223" s="2641"/>
      <c r="I223" s="1968">
        <v>0</v>
      </c>
      <c r="J223" s="2641"/>
      <c r="K223" s="1968">
        <v>0</v>
      </c>
      <c r="L223" s="2641"/>
      <c r="M223" s="1968">
        <f t="shared" si="7"/>
        <v>0</v>
      </c>
      <c r="N223" s="2641"/>
      <c r="O223" s="1968">
        <v>0</v>
      </c>
      <c r="P223" s="1788"/>
    </row>
    <row r="224" spans="2:16" s="1429" customFormat="1" ht="15.75">
      <c r="B224" s="1770" t="s">
        <v>1321</v>
      </c>
      <c r="C224" s="1778"/>
      <c r="D224" s="1779" t="s">
        <v>1322</v>
      </c>
      <c r="E224" s="1780"/>
      <c r="F224" s="1780"/>
      <c r="G224" s="1968">
        <v>0</v>
      </c>
      <c r="H224" s="2641"/>
      <c r="I224" s="1968">
        <v>0</v>
      </c>
      <c r="J224" s="2641"/>
      <c r="K224" s="1968">
        <v>0</v>
      </c>
      <c r="L224" s="2641"/>
      <c r="M224" s="1968">
        <f t="shared" si="7"/>
        <v>0</v>
      </c>
      <c r="N224" s="2641"/>
      <c r="O224" s="1968">
        <v>0</v>
      </c>
      <c r="P224" s="1788"/>
    </row>
    <row r="225" spans="2:16" s="1429" customFormat="1" ht="15.75">
      <c r="B225" s="1770" t="s">
        <v>1323</v>
      </c>
      <c r="C225" s="1778"/>
      <c r="D225" s="1782" t="s">
        <v>1324</v>
      </c>
      <c r="E225" s="1780"/>
      <c r="F225" s="1780"/>
      <c r="G225" s="1968">
        <v>0</v>
      </c>
      <c r="H225" s="2641"/>
      <c r="I225" s="1968">
        <v>0</v>
      </c>
      <c r="J225" s="2641"/>
      <c r="K225" s="1968">
        <v>0</v>
      </c>
      <c r="L225" s="2641"/>
      <c r="M225" s="1968">
        <f t="shared" si="7"/>
        <v>0</v>
      </c>
      <c r="N225" s="2641"/>
      <c r="O225" s="1968">
        <v>0</v>
      </c>
      <c r="P225" s="1788"/>
    </row>
    <row r="226" spans="2:16" s="1429" customFormat="1" ht="15.75">
      <c r="B226" s="1770" t="s">
        <v>1325</v>
      </c>
      <c r="C226" s="1778"/>
      <c r="D226" s="1782" t="s">
        <v>1326</v>
      </c>
      <c r="E226" s="1780"/>
      <c r="F226" s="1780"/>
      <c r="G226" s="1968">
        <v>26961.54</v>
      </c>
      <c r="H226" s="2641"/>
      <c r="I226" s="1968">
        <v>26961.54</v>
      </c>
      <c r="J226" s="2641"/>
      <c r="K226" s="1968">
        <v>26961.54</v>
      </c>
      <c r="L226" s="2641"/>
      <c r="M226" s="1968">
        <f t="shared" si="7"/>
        <v>0</v>
      </c>
      <c r="N226" s="2641"/>
      <c r="O226" s="1968">
        <v>26961.54</v>
      </c>
      <c r="P226" s="1788"/>
    </row>
    <row r="227" spans="2:16" s="1429" customFormat="1" ht="15.75">
      <c r="B227" s="1770" t="s">
        <v>1327</v>
      </c>
      <c r="C227" s="1778"/>
      <c r="D227" s="1782" t="s">
        <v>1328</v>
      </c>
      <c r="E227" s="1780"/>
      <c r="F227" s="1780"/>
      <c r="G227" s="1968">
        <v>142243.26</v>
      </c>
      <c r="H227" s="2641"/>
      <c r="I227" s="1968">
        <v>371118.48</v>
      </c>
      <c r="J227" s="2641"/>
      <c r="K227" s="1968">
        <v>498942.7</v>
      </c>
      <c r="L227" s="2641"/>
      <c r="M227" s="1968">
        <f t="shared" si="7"/>
        <v>-11759.36</v>
      </c>
      <c r="N227" s="2641"/>
      <c r="O227" s="1968">
        <v>487183.34</v>
      </c>
      <c r="P227" s="1788"/>
    </row>
    <row r="228" spans="2:16" s="1429" customFormat="1" ht="15.75">
      <c r="B228" s="1770" t="s">
        <v>1329</v>
      </c>
      <c r="C228" s="1778"/>
      <c r="D228" s="1782" t="s">
        <v>1330</v>
      </c>
      <c r="E228" s="1780"/>
      <c r="F228" s="1780"/>
      <c r="G228" s="1968">
        <v>0</v>
      </c>
      <c r="H228" s="2641"/>
      <c r="I228" s="1968">
        <v>0</v>
      </c>
      <c r="J228" s="2641"/>
      <c r="K228" s="1968">
        <v>0</v>
      </c>
      <c r="L228" s="2641"/>
      <c r="M228" s="1968">
        <f t="shared" si="7"/>
        <v>0</v>
      </c>
      <c r="N228" s="2641"/>
      <c r="O228" s="1968">
        <v>0</v>
      </c>
      <c r="P228" s="1788"/>
    </row>
    <row r="229" spans="2:16" s="1429" customFormat="1" ht="15.75">
      <c r="B229" s="1770" t="s">
        <v>1331</v>
      </c>
      <c r="C229" s="1778"/>
      <c r="D229" s="1782" t="s">
        <v>1332</v>
      </c>
      <c r="E229" s="1780"/>
      <c r="F229" s="1780"/>
      <c r="G229" s="1968">
        <v>0</v>
      </c>
      <c r="H229" s="2641"/>
      <c r="I229" s="1968">
        <v>0</v>
      </c>
      <c r="J229" s="2641"/>
      <c r="K229" s="1968">
        <v>0</v>
      </c>
      <c r="L229" s="2641"/>
      <c r="M229" s="1968">
        <f t="shared" si="7"/>
        <v>0</v>
      </c>
      <c r="N229" s="2641"/>
      <c r="O229" s="1968">
        <v>0</v>
      </c>
      <c r="P229" s="1788"/>
    </row>
    <row r="230" spans="2:16" s="1429" customFormat="1" ht="15.75">
      <c r="B230" s="1770" t="s">
        <v>1333</v>
      </c>
      <c r="C230" s="1778"/>
      <c r="D230" s="1782" t="s">
        <v>1334</v>
      </c>
      <c r="E230" s="1780"/>
      <c r="F230" s="1780"/>
      <c r="G230" s="1968">
        <v>52096938.32</v>
      </c>
      <c r="H230" s="2641"/>
      <c r="I230" s="1968">
        <v>59942888.420000002</v>
      </c>
      <c r="J230" s="2641"/>
      <c r="K230" s="1968">
        <v>42553146.32</v>
      </c>
      <c r="L230" s="2641"/>
      <c r="M230" s="1968">
        <f t="shared" si="7"/>
        <v>2713176.63</v>
      </c>
      <c r="N230" s="2641"/>
      <c r="O230" s="1968">
        <v>45266322.950000003</v>
      </c>
      <c r="P230" s="1788"/>
    </row>
    <row r="231" spans="2:16" s="1429" customFormat="1" ht="15.75">
      <c r="B231" s="1770" t="s">
        <v>1335</v>
      </c>
      <c r="C231" s="1778"/>
      <c r="D231" s="1782" t="s">
        <v>1336</v>
      </c>
      <c r="E231" s="1780"/>
      <c r="F231" s="1780"/>
      <c r="G231" s="1968">
        <v>376299.27</v>
      </c>
      <c r="H231" s="2641"/>
      <c r="I231" s="1968">
        <v>592044.81000000006</v>
      </c>
      <c r="J231" s="2641"/>
      <c r="K231" s="1968">
        <v>333170.49</v>
      </c>
      <c r="L231" s="2641"/>
      <c r="M231" s="1968">
        <f t="shared" si="7"/>
        <v>146747.93</v>
      </c>
      <c r="N231" s="2641"/>
      <c r="O231" s="1968">
        <v>479918.42</v>
      </c>
      <c r="P231" s="1788"/>
    </row>
    <row r="232" spans="2:16" s="1429" customFormat="1" ht="15.75">
      <c r="B232" s="1770" t="s">
        <v>1337</v>
      </c>
      <c r="C232" s="1778"/>
      <c r="D232" s="1779" t="s">
        <v>1338</v>
      </c>
      <c r="E232" s="1780"/>
      <c r="F232" s="1780"/>
      <c r="G232" s="1968">
        <v>484421.88</v>
      </c>
      <c r="H232" s="2641"/>
      <c r="I232" s="1968">
        <v>623315.07000000007</v>
      </c>
      <c r="J232" s="2641"/>
      <c r="K232" s="1968">
        <v>337979.09</v>
      </c>
      <c r="L232" s="2641"/>
      <c r="M232" s="1968">
        <f t="shared" si="7"/>
        <v>154747.35</v>
      </c>
      <c r="N232" s="2641"/>
      <c r="O232" s="1968">
        <v>492726.44</v>
      </c>
      <c r="P232" s="1788"/>
    </row>
    <row r="233" spans="2:16" s="1429" customFormat="1" ht="15.75">
      <c r="B233" s="1770" t="s">
        <v>1339</v>
      </c>
      <c r="C233" s="1778"/>
      <c r="D233" s="1779" t="s">
        <v>1340</v>
      </c>
      <c r="E233" s="1780"/>
      <c r="F233" s="1780"/>
      <c r="G233" s="1968">
        <v>0</v>
      </c>
      <c r="H233" s="2641"/>
      <c r="I233" s="1968">
        <v>0</v>
      </c>
      <c r="J233" s="2641"/>
      <c r="K233" s="1968">
        <v>0</v>
      </c>
      <c r="L233" s="2641"/>
      <c r="M233" s="1968">
        <f t="shared" si="7"/>
        <v>0</v>
      </c>
      <c r="N233" s="2641"/>
      <c r="O233" s="1968">
        <v>0</v>
      </c>
      <c r="P233" s="1788"/>
    </row>
    <row r="234" spans="2:16" s="1429" customFormat="1" ht="15.75">
      <c r="B234" s="1770" t="s">
        <v>1341</v>
      </c>
      <c r="C234" s="1778"/>
      <c r="D234" s="1782" t="s">
        <v>1342</v>
      </c>
      <c r="E234" s="1780"/>
      <c r="F234" s="1780"/>
      <c r="G234" s="1968">
        <v>0</v>
      </c>
      <c r="H234" s="2641"/>
      <c r="I234" s="1968">
        <v>0</v>
      </c>
      <c r="J234" s="2641"/>
      <c r="K234" s="1968">
        <v>0</v>
      </c>
      <c r="L234" s="2641"/>
      <c r="M234" s="1968">
        <f t="shared" si="7"/>
        <v>0</v>
      </c>
      <c r="N234" s="2641"/>
      <c r="O234" s="1968">
        <v>0</v>
      </c>
      <c r="P234" s="1788"/>
    </row>
    <row r="235" spans="2:16" s="1429" customFormat="1" ht="15.75">
      <c r="B235" s="1770" t="s">
        <v>1343</v>
      </c>
      <c r="C235" s="1778"/>
      <c r="D235" s="1782" t="s">
        <v>1344</v>
      </c>
      <c r="E235" s="1780"/>
      <c r="F235" s="1780"/>
      <c r="G235" s="1968">
        <v>0</v>
      </c>
      <c r="H235" s="2641"/>
      <c r="I235" s="1968">
        <v>0</v>
      </c>
      <c r="J235" s="2641"/>
      <c r="K235" s="1968">
        <v>0</v>
      </c>
      <c r="L235" s="2641"/>
      <c r="M235" s="1968">
        <f t="shared" si="7"/>
        <v>0</v>
      </c>
      <c r="N235" s="2641"/>
      <c r="O235" s="1968">
        <v>0</v>
      </c>
      <c r="P235" s="1788"/>
    </row>
    <row r="236" spans="2:16" s="1429" customFormat="1" ht="15.75">
      <c r="B236" s="1770" t="s">
        <v>1345</v>
      </c>
      <c r="C236" s="1778"/>
      <c r="D236" s="1782" t="s">
        <v>1346</v>
      </c>
      <c r="E236" s="1780"/>
      <c r="F236" s="1780"/>
      <c r="G236" s="1968">
        <v>0</v>
      </c>
      <c r="H236" s="2641"/>
      <c r="I236" s="1968">
        <v>0</v>
      </c>
      <c r="J236" s="2641"/>
      <c r="K236" s="1968">
        <v>0</v>
      </c>
      <c r="L236" s="2641"/>
      <c r="M236" s="1968">
        <f t="shared" si="7"/>
        <v>0</v>
      </c>
      <c r="N236" s="2641"/>
      <c r="O236" s="1968">
        <v>0</v>
      </c>
      <c r="P236" s="1788"/>
    </row>
    <row r="237" spans="2:16" s="1429" customFormat="1" ht="15.75">
      <c r="B237" s="1770" t="s">
        <v>1347</v>
      </c>
      <c r="C237" s="1778"/>
      <c r="D237" s="1782" t="s">
        <v>1348</v>
      </c>
      <c r="E237" s="1780"/>
      <c r="F237" s="1780"/>
      <c r="G237" s="1968">
        <v>143639.88</v>
      </c>
      <c r="H237" s="2641"/>
      <c r="I237" s="1968">
        <v>110883.51000000001</v>
      </c>
      <c r="J237" s="2641"/>
      <c r="K237" s="1968">
        <v>0</v>
      </c>
      <c r="L237" s="2641"/>
      <c r="M237" s="1968">
        <f t="shared" si="7"/>
        <v>0</v>
      </c>
      <c r="N237" s="2641"/>
      <c r="O237" s="1968">
        <v>0</v>
      </c>
      <c r="P237" s="1788"/>
    </row>
    <row r="238" spans="2:16" s="1429" customFormat="1" ht="15.75">
      <c r="B238" s="1770" t="s">
        <v>1349</v>
      </c>
      <c r="C238" s="1778"/>
      <c r="D238" s="1782" t="s">
        <v>1350</v>
      </c>
      <c r="E238" s="1780"/>
      <c r="F238" s="1780"/>
      <c r="G238" s="1968">
        <v>3057165.14</v>
      </c>
      <c r="H238" s="2641"/>
      <c r="I238" s="1968">
        <v>2464941.85</v>
      </c>
      <c r="J238" s="2641"/>
      <c r="K238" s="1968">
        <v>1741371.5899999999</v>
      </c>
      <c r="L238" s="2641"/>
      <c r="M238" s="1968">
        <f t="shared" si="7"/>
        <v>-74037.77</v>
      </c>
      <c r="N238" s="2641"/>
      <c r="O238" s="1968">
        <v>1667333.82</v>
      </c>
      <c r="P238" s="1788"/>
    </row>
    <row r="239" spans="2:16" s="1429" customFormat="1" ht="15.75">
      <c r="B239" s="1770" t="s">
        <v>1351</v>
      </c>
      <c r="C239" s="1778"/>
      <c r="D239" s="1782" t="s">
        <v>1352</v>
      </c>
      <c r="E239" s="1780"/>
      <c r="F239" s="1780"/>
      <c r="G239" s="1968">
        <v>9450320.4800000004</v>
      </c>
      <c r="H239" s="2641"/>
      <c r="I239" s="1968">
        <v>9115937.4399999995</v>
      </c>
      <c r="J239" s="2641"/>
      <c r="K239" s="1968">
        <v>8648288.7699999996</v>
      </c>
      <c r="L239" s="2641"/>
      <c r="M239" s="1968">
        <f t="shared" si="7"/>
        <v>-304389.83</v>
      </c>
      <c r="N239" s="2641"/>
      <c r="O239" s="1968">
        <v>8343898.9400000004</v>
      </c>
      <c r="P239" s="1788"/>
    </row>
    <row r="240" spans="2:16" s="1429" customFormat="1" ht="15.75">
      <c r="B240" s="1770" t="s">
        <v>1353</v>
      </c>
      <c r="C240" s="1778"/>
      <c r="D240" s="1779" t="s">
        <v>1354</v>
      </c>
      <c r="E240" s="1780"/>
      <c r="F240" s="1780"/>
      <c r="G240" s="1968">
        <v>703905.94000000006</v>
      </c>
      <c r="H240" s="2641"/>
      <c r="I240" s="1968">
        <v>454855.98</v>
      </c>
      <c r="J240" s="2641"/>
      <c r="K240" s="1968">
        <v>0</v>
      </c>
      <c r="L240" s="2641"/>
      <c r="M240" s="1968">
        <f t="shared" si="7"/>
        <v>6651.72</v>
      </c>
      <c r="N240" s="2641"/>
      <c r="O240" s="1968">
        <v>6651.72</v>
      </c>
      <c r="P240" s="1788"/>
    </row>
    <row r="241" spans="2:16" s="1429" customFormat="1" ht="15.75">
      <c r="B241" s="1770" t="s">
        <v>1355</v>
      </c>
      <c r="C241" s="1778"/>
      <c r="D241" s="1779" t="s">
        <v>1356</v>
      </c>
      <c r="E241" s="1780"/>
      <c r="F241" s="1780"/>
      <c r="G241" s="1968">
        <v>0</v>
      </c>
      <c r="H241" s="2641"/>
      <c r="I241" s="1968">
        <v>7006443.4900000002</v>
      </c>
      <c r="J241" s="2641"/>
      <c r="K241" s="1968">
        <v>0</v>
      </c>
      <c r="L241" s="2641"/>
      <c r="M241" s="1968">
        <f t="shared" si="7"/>
        <v>0</v>
      </c>
      <c r="N241" s="2641"/>
      <c r="O241" s="1968">
        <v>0</v>
      </c>
      <c r="P241" s="1788"/>
    </row>
    <row r="242" spans="2:16" s="1429" customFormat="1" ht="15.75">
      <c r="B242" s="1770" t="s">
        <v>1357</v>
      </c>
      <c r="C242" s="1778"/>
      <c r="D242" s="1782" t="s">
        <v>1358</v>
      </c>
      <c r="E242" s="1780"/>
      <c r="F242" s="1780"/>
      <c r="G242" s="1968">
        <v>52828529.649999999</v>
      </c>
      <c r="H242" s="2641"/>
      <c r="I242" s="1968">
        <v>58621421.689999998</v>
      </c>
      <c r="J242" s="2641"/>
      <c r="K242" s="1968">
        <v>5320170.2699999996</v>
      </c>
      <c r="L242" s="2641"/>
      <c r="M242" s="1968">
        <f t="shared" si="7"/>
        <v>934509.06</v>
      </c>
      <c r="N242" s="2641"/>
      <c r="O242" s="1968">
        <v>6254679.3300000001</v>
      </c>
      <c r="P242" s="1788"/>
    </row>
    <row r="243" spans="2:16" s="1429" customFormat="1" ht="15.75">
      <c r="B243" s="1770" t="s">
        <v>1359</v>
      </c>
      <c r="C243" s="1778"/>
      <c r="D243" s="1779" t="s">
        <v>1360</v>
      </c>
      <c r="E243" s="1780"/>
      <c r="F243" s="1780"/>
      <c r="G243" s="1968">
        <v>1223376.06</v>
      </c>
      <c r="H243" s="2641"/>
      <c r="I243" s="1968">
        <v>2925480.5</v>
      </c>
      <c r="J243" s="2641"/>
      <c r="K243" s="1968">
        <v>0</v>
      </c>
      <c r="L243" s="2641"/>
      <c r="M243" s="1968">
        <f t="shared" si="7"/>
        <v>0</v>
      </c>
      <c r="N243" s="2641"/>
      <c r="O243" s="1968">
        <v>0</v>
      </c>
      <c r="P243" s="1788"/>
    </row>
    <row r="244" spans="2:16" s="1429" customFormat="1" ht="15.75">
      <c r="B244" s="1770" t="s">
        <v>1361</v>
      </c>
      <c r="C244" s="1778"/>
      <c r="D244" s="1782" t="s">
        <v>1362</v>
      </c>
      <c r="E244" s="1780"/>
      <c r="F244" s="1780"/>
      <c r="G244" s="1968">
        <v>1523235.83</v>
      </c>
      <c r="H244" s="2641"/>
      <c r="I244" s="1968">
        <v>1382003.48</v>
      </c>
      <c r="J244" s="2641"/>
      <c r="K244" s="1968">
        <v>1202902.33</v>
      </c>
      <c r="L244" s="2641"/>
      <c r="M244" s="1968">
        <f t="shared" si="7"/>
        <v>-22993.59</v>
      </c>
      <c r="N244" s="2641"/>
      <c r="O244" s="1968">
        <v>1179908.74</v>
      </c>
      <c r="P244" s="1788"/>
    </row>
    <row r="245" spans="2:16" s="1429" customFormat="1" ht="15.75">
      <c r="B245" s="1770" t="s">
        <v>1363</v>
      </c>
      <c r="C245" s="1778"/>
      <c r="D245" s="1782" t="s">
        <v>1364</v>
      </c>
      <c r="E245" s="1780"/>
      <c r="F245" s="1780"/>
      <c r="G245" s="1968">
        <v>170309.07</v>
      </c>
      <c r="H245" s="2641"/>
      <c r="I245" s="1968">
        <v>212890.28</v>
      </c>
      <c r="J245" s="2641"/>
      <c r="K245" s="1968">
        <v>215052.02000000002</v>
      </c>
      <c r="L245" s="2641"/>
      <c r="M245" s="1968">
        <f t="shared" si="7"/>
        <v>61224.41</v>
      </c>
      <c r="N245" s="2641"/>
      <c r="O245" s="1968">
        <v>276276.43</v>
      </c>
      <c r="P245" s="1788"/>
    </row>
    <row r="246" spans="2:16" s="1429" customFormat="1" ht="15.75">
      <c r="B246" s="1770" t="s">
        <v>1365</v>
      </c>
      <c r="C246" s="1778"/>
      <c r="D246" s="1782" t="s">
        <v>1366</v>
      </c>
      <c r="E246" s="1780"/>
      <c r="F246" s="1780"/>
      <c r="G246" s="1968">
        <v>8404711.2400000002</v>
      </c>
      <c r="H246" s="2641"/>
      <c r="I246" s="1968">
        <v>10834902.050000001</v>
      </c>
      <c r="J246" s="2641"/>
      <c r="K246" s="1968">
        <v>0</v>
      </c>
      <c r="L246" s="2641"/>
      <c r="M246" s="1968">
        <f t="shared" si="7"/>
        <v>0</v>
      </c>
      <c r="N246" s="2641"/>
      <c r="O246" s="1968">
        <v>0</v>
      </c>
      <c r="P246" s="1788"/>
    </row>
    <row r="247" spans="2:16" s="1429" customFormat="1" ht="15.75">
      <c r="B247" s="1770">
        <v>55071</v>
      </c>
      <c r="C247" s="1778"/>
      <c r="D247" s="1782" t="s">
        <v>1754</v>
      </c>
      <c r="E247" s="1780"/>
      <c r="F247" s="1780"/>
      <c r="G247" s="1968">
        <v>464035.76</v>
      </c>
      <c r="H247" s="2641"/>
      <c r="I247" s="1968">
        <v>621592.20000000007</v>
      </c>
      <c r="J247" s="2641"/>
      <c r="K247" s="1968">
        <v>405725.86</v>
      </c>
      <c r="L247" s="2641"/>
      <c r="M247" s="1968">
        <f t="shared" si="7"/>
        <v>3085.68</v>
      </c>
      <c r="N247" s="2641"/>
      <c r="O247" s="1968">
        <v>408811.54000000004</v>
      </c>
      <c r="P247" s="1788"/>
    </row>
    <row r="248" spans="2:16" s="1429" customFormat="1" ht="15.75">
      <c r="B248" s="1770" t="s">
        <v>1367</v>
      </c>
      <c r="C248" s="1778"/>
      <c r="D248" s="1782" t="s">
        <v>1755</v>
      </c>
      <c r="E248" s="1780"/>
      <c r="F248" s="1780"/>
      <c r="G248" s="1968">
        <v>599894.41</v>
      </c>
      <c r="H248" s="2641"/>
      <c r="I248" s="1968">
        <v>950725.8</v>
      </c>
      <c r="J248" s="2641"/>
      <c r="K248" s="1968">
        <v>0</v>
      </c>
      <c r="L248" s="2641"/>
      <c r="M248" s="1968">
        <f t="shared" si="7"/>
        <v>0</v>
      </c>
      <c r="N248" s="2641"/>
      <c r="O248" s="1968">
        <v>0</v>
      </c>
      <c r="P248" s="1788"/>
    </row>
    <row r="249" spans="2:16" s="1429" customFormat="1" ht="15.75">
      <c r="B249" s="1770">
        <v>55073</v>
      </c>
      <c r="C249" s="1778"/>
      <c r="D249" s="1782" t="s">
        <v>1756</v>
      </c>
      <c r="E249" s="1780"/>
      <c r="F249" s="1780"/>
      <c r="G249" s="1968">
        <v>0</v>
      </c>
      <c r="H249" s="2641"/>
      <c r="I249" s="1968">
        <v>0</v>
      </c>
      <c r="J249" s="2641"/>
      <c r="K249" s="1968">
        <v>0</v>
      </c>
      <c r="L249" s="2641"/>
      <c r="M249" s="1968">
        <f t="shared" si="7"/>
        <v>0</v>
      </c>
      <c r="N249" s="2641"/>
      <c r="O249" s="1968">
        <v>0</v>
      </c>
      <c r="P249" s="1788"/>
    </row>
    <row r="250" spans="2:16" s="1429" customFormat="1" ht="15.75">
      <c r="B250" s="1770" t="s">
        <v>1368</v>
      </c>
      <c r="C250" s="1778"/>
      <c r="D250" s="1779" t="s">
        <v>1369</v>
      </c>
      <c r="E250" s="1780"/>
      <c r="F250" s="1780"/>
      <c r="G250" s="1968">
        <v>0</v>
      </c>
      <c r="H250" s="2641"/>
      <c r="I250" s="1968">
        <v>0</v>
      </c>
      <c r="J250" s="2641"/>
      <c r="K250" s="1968">
        <v>0</v>
      </c>
      <c r="L250" s="2641"/>
      <c r="M250" s="1968">
        <f t="shared" si="7"/>
        <v>0</v>
      </c>
      <c r="N250" s="2641"/>
      <c r="O250" s="1968">
        <v>0</v>
      </c>
      <c r="P250" s="1788"/>
    </row>
    <row r="251" spans="2:16" s="1429" customFormat="1" ht="15.75">
      <c r="B251" s="1770" t="s">
        <v>1370</v>
      </c>
      <c r="C251" s="1778"/>
      <c r="D251" s="1779" t="s">
        <v>1371</v>
      </c>
      <c r="E251" s="1780"/>
      <c r="F251" s="1780"/>
      <c r="G251" s="1968">
        <v>2609738.85</v>
      </c>
      <c r="H251" s="2641"/>
      <c r="I251" s="1968">
        <v>2769811.3200000003</v>
      </c>
      <c r="J251" s="2641"/>
      <c r="K251" s="1968">
        <v>1089455.48</v>
      </c>
      <c r="L251" s="2641"/>
      <c r="M251" s="1968">
        <f t="shared" si="7"/>
        <v>154710.04</v>
      </c>
      <c r="N251" s="2641"/>
      <c r="O251" s="1968">
        <v>1244165.52</v>
      </c>
      <c r="P251" s="1788"/>
    </row>
    <row r="252" spans="2:16" s="1429" customFormat="1" ht="15.75">
      <c r="B252" s="1770" t="s">
        <v>1372</v>
      </c>
      <c r="C252" s="1778"/>
      <c r="D252" s="1782" t="s">
        <v>1373</v>
      </c>
      <c r="E252" s="1780"/>
      <c r="F252" s="1780"/>
      <c r="G252" s="1968">
        <v>0</v>
      </c>
      <c r="H252" s="2641"/>
      <c r="I252" s="1968">
        <v>0</v>
      </c>
      <c r="J252" s="2641"/>
      <c r="K252" s="1968">
        <v>0</v>
      </c>
      <c r="L252" s="2641"/>
      <c r="M252" s="1968">
        <f t="shared" si="7"/>
        <v>0</v>
      </c>
      <c r="N252" s="2641"/>
      <c r="O252" s="1968">
        <v>0</v>
      </c>
      <c r="P252" s="1788"/>
    </row>
    <row r="253" spans="2:16" s="1429" customFormat="1" ht="15.75">
      <c r="B253" s="1770" t="s">
        <v>1374</v>
      </c>
      <c r="C253" s="1778"/>
      <c r="D253" s="1779" t="s">
        <v>1375</v>
      </c>
      <c r="E253" s="1780"/>
      <c r="F253" s="1780"/>
      <c r="G253" s="1968">
        <v>18054680.43</v>
      </c>
      <c r="H253" s="2641"/>
      <c r="I253" s="1968">
        <v>17779044.91</v>
      </c>
      <c r="J253" s="2641"/>
      <c r="K253" s="1968">
        <v>11919244.640000001</v>
      </c>
      <c r="L253" s="2641"/>
      <c r="M253" s="1968">
        <f t="shared" si="7"/>
        <v>-393811.12</v>
      </c>
      <c r="N253" s="2641"/>
      <c r="O253" s="1968">
        <v>11525433.52</v>
      </c>
      <c r="P253" s="1788"/>
    </row>
    <row r="254" spans="2:16" s="1429" customFormat="1" ht="15.75">
      <c r="B254" s="1770" t="s">
        <v>1376</v>
      </c>
      <c r="C254" s="1778"/>
      <c r="D254" s="1779" t="s">
        <v>1377</v>
      </c>
      <c r="E254" s="1780"/>
      <c r="F254" s="1780"/>
      <c r="G254" s="1968">
        <v>484171.44</v>
      </c>
      <c r="H254" s="2641"/>
      <c r="I254" s="1968">
        <v>612759.03</v>
      </c>
      <c r="J254" s="2641"/>
      <c r="K254" s="1968">
        <v>767988.36</v>
      </c>
      <c r="L254" s="2641"/>
      <c r="M254" s="1968">
        <f t="shared" si="7"/>
        <v>114064.16</v>
      </c>
      <c r="N254" s="2641"/>
      <c r="O254" s="1968">
        <v>882052.52</v>
      </c>
      <c r="P254" s="1788"/>
    </row>
    <row r="255" spans="2:16" s="1429" customFormat="1" ht="15.75">
      <c r="B255" s="1770" t="s">
        <v>1378</v>
      </c>
      <c r="C255" s="2647"/>
      <c r="D255" s="1779" t="s">
        <v>1379</v>
      </c>
      <c r="E255" s="1962"/>
      <c r="F255" s="1962"/>
      <c r="G255" s="1968">
        <v>19479341.82</v>
      </c>
      <c r="H255" s="2641"/>
      <c r="I255" s="1968">
        <v>20368356.66</v>
      </c>
      <c r="J255" s="2641"/>
      <c r="K255" s="1968">
        <v>11784829.140000001</v>
      </c>
      <c r="L255" s="2641"/>
      <c r="M255" s="1968">
        <f t="shared" si="7"/>
        <v>1365308.43</v>
      </c>
      <c r="N255" s="2641"/>
      <c r="O255" s="1968">
        <v>13150137.57</v>
      </c>
      <c r="P255" s="1788"/>
    </row>
    <row r="256" spans="2:16" s="1429" customFormat="1" ht="16.5" thickBot="1">
      <c r="B256" s="2677"/>
      <c r="C256" s="1960"/>
      <c r="D256" s="1769" t="s">
        <v>1380</v>
      </c>
      <c r="E256" s="1956"/>
      <c r="F256" s="1956"/>
      <c r="G256" s="2668">
        <f>ROUND(SUM(G211:G255),2)</f>
        <v>206013469.38</v>
      </c>
      <c r="H256" s="2739"/>
      <c r="I256" s="2668">
        <f>ROUND(SUM(I211:I255),2)</f>
        <v>240906411.72</v>
      </c>
      <c r="J256" s="2739"/>
      <c r="K256" s="2668">
        <f>ROUND(SUM(K211:K255),2)</f>
        <v>122773157.23999999</v>
      </c>
      <c r="L256" s="2739"/>
      <c r="M256" s="2668">
        <f>ROUND(SUM(M211:M255),2)</f>
        <v>5199742.43</v>
      </c>
      <c r="N256" s="2739"/>
      <c r="O256" s="2668">
        <f>ROUND(SUM(O211:O255),2)</f>
        <v>127972899.67</v>
      </c>
      <c r="P256" s="1788"/>
    </row>
    <row r="257" spans="2:16" s="1429" customFormat="1" ht="16.5" thickTop="1">
      <c r="B257" s="2659"/>
      <c r="C257" s="2647"/>
      <c r="D257" s="2678"/>
      <c r="E257" s="1962"/>
      <c r="F257" s="1962"/>
      <c r="G257" s="1968"/>
      <c r="H257" s="2641"/>
      <c r="I257" s="1968"/>
      <c r="J257" s="2641"/>
      <c r="K257" s="1968"/>
      <c r="L257" s="2641"/>
      <c r="M257" s="2661"/>
      <c r="N257" s="2500"/>
      <c r="O257" s="1968"/>
      <c r="P257" s="1788"/>
    </row>
    <row r="258" spans="2:16" s="1429" customFormat="1" ht="16.5" thickBot="1">
      <c r="B258" s="2659"/>
      <c r="C258" s="2647"/>
      <c r="D258" s="2678"/>
      <c r="E258" s="1962"/>
      <c r="F258" s="1962"/>
      <c r="G258" s="1968"/>
      <c r="H258" s="2641"/>
      <c r="I258" s="1968"/>
      <c r="J258" s="2641"/>
      <c r="K258" s="1968"/>
      <c r="L258" s="2641"/>
      <c r="M258" s="2661"/>
      <c r="N258" s="2500"/>
      <c r="O258" s="1968"/>
      <c r="P258" s="1788"/>
    </row>
    <row r="259" spans="2:16" s="1429" customFormat="1" ht="16.5" thickBot="1">
      <c r="B259" s="2677"/>
      <c r="C259" s="2679"/>
      <c r="D259" s="1789" t="s">
        <v>1381</v>
      </c>
      <c r="E259" s="1956"/>
      <c r="F259" s="2680"/>
      <c r="G259" s="2681">
        <f>ROUND(SUM(G11+G97+G186+G199+G204+G208+G256),2)</f>
        <v>3736614742.6500001</v>
      </c>
      <c r="H259" s="2682"/>
      <c r="I259" s="2681">
        <f>ROUND(SUM(I11+I97+I186+I199+I204+I208+I256),2)</f>
        <v>3764505490.6100001</v>
      </c>
      <c r="J259" s="2682"/>
      <c r="K259" s="2681">
        <f>ROUND(SUM(K11+K97+K186+K199+K204+K208+K256),2)</f>
        <v>2243584283.1599998</v>
      </c>
      <c r="L259" s="2682"/>
      <c r="M259" s="2681">
        <f>ROUND(SUM(M11+M97+M186+M199+M204+M208+M256),2)</f>
        <v>881359836.35000002</v>
      </c>
      <c r="N259" s="2682"/>
      <c r="O259" s="2681">
        <f>ROUND(SUM(O11+O97+O186+O199+O204+O208+O256),2)</f>
        <v>3124944119.5100002</v>
      </c>
      <c r="P259" s="1788"/>
    </row>
    <row r="260" spans="2:16" s="1429" customFormat="1" ht="15.75">
      <c r="B260" s="2659"/>
      <c r="C260" s="2647"/>
      <c r="D260" s="2678"/>
      <c r="E260" s="1962"/>
      <c r="F260" s="1962"/>
      <c r="G260" s="2662"/>
      <c r="H260" s="2654"/>
      <c r="I260" s="2662"/>
      <c r="J260" s="2654"/>
      <c r="K260" s="2662"/>
      <c r="L260" s="2654"/>
      <c r="M260" s="2683"/>
      <c r="N260" s="2647"/>
      <c r="O260" s="2683"/>
      <c r="P260" s="1788"/>
    </row>
    <row r="261" spans="2:16" s="1429" customFormat="1" ht="15.75">
      <c r="B261" s="2740" t="s">
        <v>1549</v>
      </c>
      <c r="C261" s="1976" t="s">
        <v>1757</v>
      </c>
      <c r="D261" s="2906"/>
      <c r="E261" s="1978"/>
      <c r="F261" s="1978"/>
      <c r="G261" s="2684"/>
      <c r="H261" s="1977"/>
      <c r="I261" s="2685"/>
      <c r="J261" s="1961"/>
      <c r="K261" s="2685"/>
      <c r="L261" s="1961"/>
      <c r="M261" s="2685"/>
      <c r="N261" s="1961"/>
      <c r="O261" s="2685"/>
      <c r="P261" s="1788"/>
    </row>
    <row r="262" spans="2:16" s="1429" customFormat="1" ht="15.75">
      <c r="B262" s="2686"/>
      <c r="C262" s="1978" t="s">
        <v>1382</v>
      </c>
      <c r="D262" s="2907"/>
      <c r="E262" s="1978"/>
      <c r="F262" s="1978"/>
      <c r="G262" s="2684"/>
      <c r="H262" s="1977"/>
      <c r="I262" s="2685"/>
      <c r="J262" s="1961"/>
      <c r="K262" s="2685"/>
      <c r="L262" s="1961"/>
      <c r="M262" s="2685"/>
      <c r="N262" s="1961"/>
      <c r="O262" s="2685"/>
      <c r="P262" s="1788"/>
    </row>
    <row r="263" spans="2:16" s="1429" customFormat="1" ht="15.75">
      <c r="B263" s="2686"/>
      <c r="C263" s="1978" t="s">
        <v>1383</v>
      </c>
      <c r="D263" s="2906"/>
      <c r="E263" s="1978"/>
      <c r="F263" s="1978"/>
      <c r="G263" s="2684"/>
      <c r="H263" s="1977"/>
      <c r="I263" s="2687"/>
      <c r="J263" s="1967"/>
      <c r="K263" s="2687"/>
      <c r="L263" s="1967"/>
      <c r="M263" s="2687"/>
      <c r="N263" s="1967"/>
      <c r="O263" s="2687"/>
      <c r="P263" s="1788"/>
    </row>
    <row r="264" spans="2:16" s="1429" customFormat="1" ht="15.75">
      <c r="B264" s="2686"/>
      <c r="C264" s="1978" t="s">
        <v>1384</v>
      </c>
      <c r="D264" s="2906"/>
      <c r="E264" s="1978"/>
      <c r="F264" s="1978"/>
      <c r="G264" s="2684"/>
      <c r="H264" s="1977"/>
      <c r="I264" s="2687"/>
      <c r="J264" s="1967"/>
      <c r="K264" s="2687"/>
      <c r="L264" s="1967"/>
      <c r="M264" s="2687"/>
      <c r="N264" s="1967"/>
      <c r="O264" s="2687"/>
      <c r="P264" s="1788"/>
    </row>
    <row r="265" spans="2:16" s="1429" customFormat="1" ht="15.75">
      <c r="B265" s="2686"/>
      <c r="C265" s="1978" t="s">
        <v>1385</v>
      </c>
      <c r="D265" s="2906"/>
      <c r="E265" s="1978"/>
      <c r="F265" s="1978"/>
      <c r="G265" s="2684"/>
      <c r="H265" s="1977"/>
      <c r="I265" s="2688"/>
      <c r="J265" s="2689"/>
      <c r="K265" s="2688"/>
      <c r="L265" s="2689"/>
      <c r="M265" s="2688"/>
      <c r="N265" s="2689"/>
      <c r="O265" s="2688"/>
      <c r="P265" s="1788"/>
    </row>
    <row r="266" spans="2:16" s="1429" customFormat="1" ht="15.75">
      <c r="B266" s="1790"/>
      <c r="C266" s="1978" t="s">
        <v>1550</v>
      </c>
      <c r="D266" s="2906"/>
      <c r="E266" s="1978"/>
      <c r="F266" s="1978"/>
      <c r="G266" s="2684"/>
      <c r="H266" s="1977"/>
      <c r="I266" s="2688"/>
      <c r="J266" s="2689"/>
      <c r="K266" s="2688"/>
      <c r="L266" s="2689"/>
      <c r="M266" s="2688"/>
      <c r="N266" s="2689"/>
      <c r="O266" s="2688"/>
      <c r="P266" s="1969"/>
    </row>
    <row r="267" spans="2:16" s="1429" customFormat="1" ht="15.75">
      <c r="B267" s="1790"/>
      <c r="C267" s="1977" t="s">
        <v>1551</v>
      </c>
      <c r="D267" s="2908"/>
      <c r="E267" s="1977"/>
      <c r="F267" s="1977"/>
      <c r="G267" s="2684"/>
      <c r="H267" s="1977"/>
      <c r="I267" s="2688"/>
      <c r="J267" s="2689"/>
      <c r="K267" s="2688"/>
      <c r="L267" s="2689"/>
      <c r="M267" s="2688"/>
      <c r="N267" s="2689"/>
      <c r="O267" s="2688"/>
      <c r="P267" s="1788"/>
    </row>
    <row r="268" spans="2:16" s="1429" customFormat="1" ht="15.75">
      <c r="B268" s="2690" t="s">
        <v>136</v>
      </c>
      <c r="C268" s="1978" t="s">
        <v>1758</v>
      </c>
      <c r="D268" s="2909"/>
      <c r="E268" s="1978"/>
      <c r="F268" s="1978"/>
      <c r="G268" s="2691"/>
      <c r="H268" s="2691"/>
      <c r="I268" s="2692"/>
      <c r="J268" s="2693"/>
      <c r="K268" s="2691"/>
      <c r="L268" s="2694"/>
      <c r="M268" s="2695"/>
      <c r="N268" s="2696"/>
      <c r="O268" s="2691"/>
      <c r="P268" s="1958"/>
    </row>
    <row r="269" spans="2:16" s="1429" customFormat="1" ht="15.75">
      <c r="B269" s="1980"/>
      <c r="C269" s="2700" t="s">
        <v>1386</v>
      </c>
      <c r="D269" s="1734"/>
      <c r="E269" s="1977"/>
      <c r="F269" s="1977"/>
      <c r="G269" s="1977"/>
      <c r="H269" s="1977"/>
      <c r="I269" s="2698"/>
      <c r="J269" s="2699"/>
      <c r="K269" s="2700"/>
      <c r="L269" s="2701"/>
      <c r="M269" s="2702"/>
      <c r="N269" s="2703"/>
      <c r="O269" s="2700"/>
      <c r="P269" s="1962"/>
    </row>
    <row r="270" spans="2:16" s="1429" customFormat="1" ht="15.75">
      <c r="B270" s="1980"/>
      <c r="C270" s="2700" t="s">
        <v>1759</v>
      </c>
      <c r="D270" s="1734"/>
      <c r="E270" s="1977"/>
      <c r="F270" s="1977"/>
      <c r="G270" s="1977"/>
      <c r="H270" s="1977"/>
      <c r="I270" s="2698"/>
      <c r="J270" s="2699"/>
      <c r="K270" s="2700"/>
      <c r="L270" s="2701"/>
      <c r="M270" s="2702"/>
      <c r="N270" s="2703"/>
      <c r="O270" s="2700"/>
      <c r="P270" s="1959"/>
    </row>
    <row r="271" spans="2:16" s="1429" customFormat="1" ht="15.75">
      <c r="B271" s="2690" t="s">
        <v>1548</v>
      </c>
      <c r="C271" s="2704" t="s">
        <v>1760</v>
      </c>
      <c r="D271" s="2909"/>
      <c r="E271" s="2705"/>
      <c r="F271" s="2706"/>
      <c r="G271" s="2691"/>
      <c r="H271" s="2707"/>
      <c r="I271" s="2692"/>
      <c r="J271" s="2708"/>
      <c r="K271" s="2691"/>
      <c r="L271" s="2707"/>
      <c r="M271" s="2695"/>
      <c r="N271" s="2709"/>
      <c r="O271" s="2691"/>
      <c r="P271" s="1958"/>
    </row>
    <row r="272" spans="2:16" s="1429" customFormat="1" ht="15.75">
      <c r="B272" s="2710"/>
      <c r="C272" s="2700" t="s">
        <v>1387</v>
      </c>
      <c r="D272" s="1734"/>
      <c r="E272" s="2711"/>
      <c r="F272" s="1961"/>
      <c r="G272" s="2700"/>
      <c r="H272" s="2701"/>
      <c r="I272" s="2698"/>
      <c r="J272" s="2699"/>
      <c r="K272" s="2700"/>
      <c r="L272" s="2701"/>
      <c r="M272" s="1959"/>
      <c r="N272" s="1967"/>
      <c r="O272" s="2697"/>
      <c r="P272" s="1959"/>
    </row>
    <row r="273" spans="2:16" s="1429" customFormat="1" ht="15.75">
      <c r="B273" s="2712" t="s">
        <v>1547</v>
      </c>
      <c r="C273" s="1790" t="s">
        <v>1813</v>
      </c>
      <c r="D273" s="1734"/>
      <c r="E273" s="2705"/>
      <c r="F273" s="2705"/>
      <c r="G273" s="2700"/>
      <c r="H273" s="2701"/>
      <c r="I273" s="2698"/>
      <c r="J273" s="2699"/>
      <c r="K273" s="2700"/>
      <c r="L273" s="2701"/>
      <c r="M273" s="1959"/>
      <c r="N273" s="1967"/>
      <c r="O273" s="2697"/>
      <c r="P273" s="1977"/>
    </row>
    <row r="274" spans="2:16" s="1429" customFormat="1" ht="15.75">
      <c r="B274" s="2712" t="s">
        <v>1761</v>
      </c>
      <c r="C274" s="1790" t="s">
        <v>1762</v>
      </c>
      <c r="D274" s="2715"/>
      <c r="E274" s="2714"/>
      <c r="F274" s="2714"/>
      <c r="G274" s="2715"/>
      <c r="H274" s="2715"/>
      <c r="I274" s="2713"/>
      <c r="J274" s="2713"/>
      <c r="K274" s="2713"/>
      <c r="L274" s="2713"/>
      <c r="M274" s="2713"/>
      <c r="N274" s="2713"/>
      <c r="O274" s="2713"/>
      <c r="P274" s="1977"/>
    </row>
    <row r="275" spans="2:16" s="1429" customFormat="1" ht="15.75">
      <c r="B275" s="1980"/>
      <c r="C275" s="1791"/>
      <c r="D275" s="2102"/>
      <c r="E275" s="1978"/>
      <c r="F275" s="1978"/>
      <c r="G275" s="2102"/>
      <c r="H275" s="2102"/>
      <c r="I275" s="2102"/>
      <c r="J275" s="2102"/>
      <c r="K275" s="2102"/>
      <c r="L275" s="2102"/>
      <c r="M275" s="2102"/>
      <c r="N275" s="2102"/>
      <c r="O275" s="2102"/>
      <c r="P275" s="1977"/>
    </row>
    <row r="276" spans="2:16" s="1429" customFormat="1" ht="15.75">
      <c r="C276" s="1791"/>
      <c r="D276" s="1959"/>
      <c r="E276" s="1976"/>
      <c r="F276" s="1976"/>
      <c r="G276" s="1959"/>
      <c r="H276" s="1967"/>
      <c r="I276" s="1959"/>
      <c r="J276" s="1967"/>
      <c r="K276" s="1959"/>
      <c r="L276" s="1967"/>
      <c r="M276" s="1959"/>
      <c r="N276" s="1967"/>
      <c r="O276" s="1959"/>
      <c r="P276" s="1977"/>
    </row>
    <row r="277" spans="2:16" s="1429" customFormat="1" ht="15.75">
      <c r="C277" s="1791"/>
      <c r="D277" s="1959"/>
      <c r="E277" s="1978"/>
      <c r="F277" s="1978"/>
      <c r="G277" s="1792"/>
      <c r="H277" s="1792"/>
      <c r="I277" s="1792"/>
      <c r="J277" s="1792"/>
      <c r="K277" s="1792"/>
      <c r="L277" s="1792"/>
      <c r="M277" s="1959"/>
      <c r="N277" s="1967"/>
      <c r="O277" s="1959"/>
      <c r="P277" s="1977"/>
    </row>
    <row r="278" spans="2:16" s="1429" customFormat="1" ht="15.75">
      <c r="B278" s="1791"/>
      <c r="C278" s="1791"/>
      <c r="D278" s="1959"/>
      <c r="E278" s="1978"/>
      <c r="F278" s="1978"/>
      <c r="G278" s="1792"/>
      <c r="H278" s="1792"/>
      <c r="I278" s="1792"/>
      <c r="J278" s="1792"/>
      <c r="K278" s="1792"/>
      <c r="L278" s="1792"/>
      <c r="M278" s="1959"/>
      <c r="N278" s="1967"/>
      <c r="O278" s="1959"/>
      <c r="P278" s="1977"/>
    </row>
    <row r="279" spans="2:16" s="1429" customFormat="1" ht="15.75">
      <c r="B279" s="1791"/>
      <c r="C279" s="1791"/>
      <c r="D279" s="1959"/>
      <c r="E279" s="1978"/>
      <c r="F279" s="1978"/>
      <c r="G279" s="1792"/>
      <c r="H279" s="1792"/>
      <c r="I279" s="1792"/>
      <c r="J279" s="1792"/>
      <c r="K279" s="1792"/>
      <c r="L279" s="1792"/>
      <c r="M279" s="1959"/>
      <c r="N279" s="1967"/>
      <c r="O279" s="1959"/>
      <c r="P279" s="1977"/>
    </row>
    <row r="280" spans="2:16" s="1429" customFormat="1" ht="15.75">
      <c r="B280" s="1979"/>
      <c r="C280" s="1977"/>
      <c r="D280" s="1959"/>
      <c r="E280" s="1978"/>
      <c r="F280" s="1978"/>
      <c r="G280" s="1980"/>
      <c r="H280" s="1981"/>
      <c r="I280" s="1959"/>
      <c r="J280" s="1981"/>
      <c r="K280" s="1977"/>
      <c r="L280" s="1967"/>
      <c r="M280" s="1959"/>
      <c r="N280" s="1967"/>
      <c r="O280" s="1959"/>
      <c r="P280" s="1980"/>
    </row>
    <row r="281" spans="2:16" s="1429" customFormat="1" ht="15.75">
      <c r="B281" s="1793"/>
      <c r="C281" s="1977"/>
      <c r="D281" s="1959"/>
      <c r="E281" s="1978"/>
      <c r="F281" s="1978"/>
      <c r="G281" s="1980"/>
      <c r="H281" s="1981"/>
      <c r="I281" s="1959"/>
      <c r="J281" s="1981"/>
      <c r="K281" s="1977"/>
      <c r="L281" s="1967"/>
      <c r="M281" s="1959"/>
      <c r="N281" s="1967"/>
      <c r="O281" s="1959"/>
      <c r="P281" s="1980"/>
    </row>
    <row r="282" spans="2:16" s="1429" customFormat="1" ht="15.75">
      <c r="B282" s="1793"/>
      <c r="C282" s="1977"/>
      <c r="D282" s="1959"/>
      <c r="E282" s="1978"/>
      <c r="F282" s="1978"/>
      <c r="G282" s="1980"/>
      <c r="H282" s="1981"/>
      <c r="I282" s="1959"/>
      <c r="J282" s="1981"/>
      <c r="K282" s="1977"/>
      <c r="L282" s="1967"/>
      <c r="M282" s="1734"/>
      <c r="N282" s="1961"/>
      <c r="O282" s="1734"/>
      <c r="P282" s="1980"/>
    </row>
    <row r="283" spans="2:16" s="1429" customFormat="1" ht="15.75">
      <c r="B283" s="1980"/>
      <c r="C283" s="1977"/>
      <c r="D283" s="1959"/>
      <c r="E283"/>
      <c r="F283" s="1981"/>
      <c r="G283" s="1980"/>
      <c r="H283" s="1981"/>
      <c r="I283" s="1959"/>
      <c r="J283" s="1981"/>
      <c r="K283" s="1977"/>
      <c r="L283" s="1961"/>
      <c r="M283" s="1734"/>
      <c r="N283" s="1961"/>
      <c r="O283" s="1734"/>
      <c r="P283" s="1980"/>
    </row>
    <row r="284" spans="2:16" s="1429" customFormat="1" ht="15.75">
      <c r="B284" s="1980"/>
      <c r="C284" s="1977"/>
      <c r="D284" s="1959"/>
      <c r="E284"/>
      <c r="F284" s="1981"/>
      <c r="G284" s="1980"/>
      <c r="H284" s="1981"/>
      <c r="I284" s="1959"/>
      <c r="J284" s="1981"/>
      <c r="K284" s="1977"/>
      <c r="L284" s="1961"/>
      <c r="M284" s="1794"/>
      <c r="N284" s="1982"/>
      <c r="O284" s="1794"/>
      <c r="P284" s="1980"/>
    </row>
    <row r="285" spans="2:16" ht="15.75">
      <c r="B285" s="1980"/>
      <c r="C285" s="1977"/>
      <c r="D285" s="1959"/>
      <c r="E285"/>
      <c r="F285" s="1981"/>
      <c r="G285" s="1980"/>
      <c r="H285" s="1981"/>
      <c r="I285" s="1959"/>
      <c r="J285" s="1981"/>
      <c r="K285" s="1977"/>
      <c r="L285" s="1961"/>
      <c r="M285" s="1734"/>
      <c r="N285" s="1961"/>
      <c r="O285" s="1734"/>
      <c r="P285" s="1980"/>
    </row>
    <row r="291" spans="3:12" ht="15.75">
      <c r="C291" s="1943"/>
      <c r="D291" s="1942"/>
      <c r="E291" s="1943"/>
      <c r="F291" s="1944"/>
      <c r="G291" s="1430"/>
      <c r="H291" s="1431"/>
      <c r="I291" s="1430"/>
      <c r="J291" s="1431"/>
      <c r="K291" s="1430"/>
      <c r="L291" s="1431"/>
    </row>
    <row r="292" spans="3:12" ht="15.75">
      <c r="C292" s="1943"/>
      <c r="D292" s="1942"/>
      <c r="E292" s="1943"/>
      <c r="F292" s="1944"/>
      <c r="G292" s="1430"/>
      <c r="H292" s="1431"/>
      <c r="I292" s="1430"/>
      <c r="J292" s="1431"/>
      <c r="K292" s="1430"/>
      <c r="L292" s="1431"/>
    </row>
    <row r="293" spans="3:12" ht="15.75">
      <c r="C293" s="1943"/>
      <c r="D293" s="1942"/>
      <c r="E293" s="1943"/>
      <c r="F293" s="1944"/>
      <c r="G293" s="1430"/>
      <c r="H293" s="1431"/>
      <c r="I293" s="1430"/>
      <c r="J293" s="1431"/>
      <c r="K293" s="1430"/>
      <c r="L293" s="1431"/>
    </row>
    <row r="294" spans="3:12" ht="15.75">
      <c r="C294" s="1943"/>
      <c r="D294" s="1942"/>
      <c r="E294" s="1943"/>
      <c r="F294" s="1944"/>
      <c r="G294" s="1430"/>
      <c r="H294" s="1431"/>
      <c r="I294" s="1430"/>
      <c r="J294" s="1431"/>
      <c r="K294" s="1430"/>
      <c r="L294" s="1431"/>
    </row>
    <row r="295" spans="3:12" ht="15.75">
      <c r="C295" s="1943"/>
      <c r="D295" s="1942"/>
      <c r="E295" s="1943"/>
      <c r="F295" s="1944"/>
      <c r="G295" s="1430"/>
      <c r="H295" s="1431"/>
      <c r="I295" s="1430"/>
      <c r="J295" s="1431"/>
      <c r="K295" s="1430"/>
      <c r="L295" s="1431"/>
    </row>
  </sheetData>
  <pageMargins left="0.45" right="0.45" top="0.5" bottom="0.5" header="0.3" footer="0.25"/>
  <pageSetup scale="43" firstPageNumber="45" fitToHeight="4" orientation="landscape" useFirstPageNumber="1" r:id="rId1"/>
  <headerFooter scaleWithDoc="0" alignWithMargins="0">
    <oddFooter>&amp;C&amp;8&amp;P</oddFooter>
  </headerFooter>
  <rowBreaks count="3" manualBreakCount="3">
    <brk id="83" max="16383" man="1"/>
    <brk id="154" max="16383" man="1"/>
    <brk id="218" max="16383" man="1"/>
  </rowBreaks>
  <ignoredErrors>
    <ignoredError sqref="M10:M11 M12:M96 G11:L11 N11:O11 M97:M266 G267:O293 G97:L266 N97:O266" unlockedFormula="1"/>
  </ignoredErrors>
</worksheet>
</file>

<file path=xl/worksheets/sheet5.xml><?xml version="1.0" encoding="utf-8"?>
<worksheet xmlns="http://schemas.openxmlformats.org/spreadsheetml/2006/main" xmlns:r="http://schemas.openxmlformats.org/officeDocument/2006/relationships">
  <sheetPr codeName="Sheet8">
    <pageSetUpPr fitToPage="1"/>
  </sheetPr>
  <dimension ref="A1:AD121"/>
  <sheetViews>
    <sheetView showGridLines="0" zoomScale="80" zoomScaleNormal="100" workbookViewId="0"/>
  </sheetViews>
  <sheetFormatPr defaultColWidth="9.6640625" defaultRowHeight="12.75"/>
  <cols>
    <col min="1" max="1" width="2.6640625" style="2954" customWidth="1"/>
    <col min="2" max="2" width="35.21875" style="2955" customWidth="1"/>
    <col min="3" max="3" width="2.88671875" style="2955" bestFit="1" customWidth="1"/>
    <col min="4" max="4" width="11.77734375" style="2955" customWidth="1"/>
    <col min="5" max="5" width="2.6640625" style="2955" customWidth="1"/>
    <col min="6" max="6" width="11.77734375" style="2955" customWidth="1"/>
    <col min="7" max="7" width="2.6640625" style="2955" customWidth="1"/>
    <col min="8" max="8" width="11.77734375" style="2955" customWidth="1"/>
    <col min="9" max="9" width="2.6640625" style="2955" customWidth="1"/>
    <col min="10" max="10" width="11.77734375" style="2955" customWidth="1"/>
    <col min="11" max="11" width="2.6640625" style="2955" customWidth="1"/>
    <col min="12" max="12" width="11.77734375" style="2955" customWidth="1"/>
    <col min="13" max="13" width="2.6640625" style="2955" customWidth="1"/>
    <col min="14" max="14" width="11.77734375" style="2955" customWidth="1"/>
    <col min="15" max="15" width="2.88671875" style="2955" bestFit="1" customWidth="1"/>
    <col min="16" max="16" width="14.33203125" style="2955" bestFit="1" customWidth="1"/>
    <col min="17" max="17" width="3.77734375" style="2955" customWidth="1"/>
    <col min="18" max="19" width="2.6640625" style="2957" bestFit="1" customWidth="1"/>
    <col min="20" max="20" width="9.6640625" style="2955" customWidth="1"/>
    <col min="21" max="16384" width="9.6640625" style="2955"/>
  </cols>
  <sheetData>
    <row r="1" spans="1:23" ht="15">
      <c r="A1" s="1720" t="s">
        <v>1805</v>
      </c>
      <c r="P1" s="2956"/>
    </row>
    <row r="2" spans="1:23" ht="15.75">
      <c r="A2" s="3017"/>
      <c r="B2" s="2958"/>
      <c r="C2" s="2958"/>
      <c r="D2" s="2966"/>
      <c r="E2" s="2966"/>
      <c r="F2" s="2966"/>
      <c r="G2" s="2966"/>
      <c r="H2" s="2966"/>
      <c r="I2" s="2966"/>
      <c r="J2" s="2958"/>
      <c r="K2" s="2966"/>
      <c r="L2" s="2959"/>
      <c r="M2" s="2960"/>
      <c r="N2" s="3018"/>
      <c r="O2" s="2960"/>
      <c r="P2" s="3019" t="s">
        <v>1792</v>
      </c>
      <c r="Q2" s="2961"/>
    </row>
    <row r="3" spans="1:23" ht="15.75">
      <c r="A3" s="2962" t="s">
        <v>1389</v>
      </c>
      <c r="B3" s="3020"/>
      <c r="C3" s="2958"/>
      <c r="D3" s="2966"/>
      <c r="E3" s="2966"/>
      <c r="F3" s="2966"/>
      <c r="G3" s="2966"/>
      <c r="H3" s="2966"/>
      <c r="I3" s="2966"/>
      <c r="J3" s="2958"/>
      <c r="K3" s="2966"/>
      <c r="L3" s="2959"/>
      <c r="M3" s="3018"/>
      <c r="N3" s="3018"/>
      <c r="O3" s="2960"/>
      <c r="P3" s="3021">
        <v>41759</v>
      </c>
    </row>
    <row r="4" spans="1:23" ht="15.75">
      <c r="A4" s="2958"/>
      <c r="B4" s="3020"/>
      <c r="C4" s="2958"/>
      <c r="D4" s="2958"/>
      <c r="E4" s="2966"/>
      <c r="F4" s="2966"/>
      <c r="G4" s="3022"/>
      <c r="H4" s="2966"/>
      <c r="I4" s="2966"/>
      <c r="J4" s="2963"/>
      <c r="K4" s="2966"/>
      <c r="L4" s="2959"/>
      <c r="M4" s="3018"/>
      <c r="N4" s="3018"/>
      <c r="O4" s="2960"/>
      <c r="P4" s="3019"/>
    </row>
    <row r="5" spans="1:23" ht="15.75">
      <c r="A5" s="2964" t="s">
        <v>1797</v>
      </c>
      <c r="B5" s="3020"/>
      <c r="C5" s="2958"/>
      <c r="D5" s="2963"/>
      <c r="E5" s="2966"/>
      <c r="F5" s="2966"/>
      <c r="G5" s="2966"/>
      <c r="H5" s="2966"/>
      <c r="I5" s="2966"/>
      <c r="J5" s="2958"/>
      <c r="K5" s="2966"/>
      <c r="L5" s="2959"/>
      <c r="M5" s="3018"/>
      <c r="N5" s="2965"/>
      <c r="O5" s="2960"/>
      <c r="P5" s="2960"/>
    </row>
    <row r="6" spans="1:23" ht="15">
      <c r="A6" s="3017"/>
      <c r="B6" s="2966" t="s">
        <v>1590</v>
      </c>
      <c r="C6" s="2958"/>
      <c r="D6" s="2966"/>
      <c r="E6" s="2966"/>
      <c r="F6" s="2966"/>
      <c r="G6" s="2966"/>
      <c r="H6" s="2966"/>
      <c r="I6" s="2966"/>
      <c r="J6" s="2966"/>
      <c r="K6" s="2966"/>
      <c r="L6" s="3023"/>
      <c r="M6" s="3018"/>
      <c r="N6" s="3023"/>
      <c r="O6" s="2960"/>
      <c r="P6" s="3024"/>
    </row>
    <row r="7" spans="1:23" ht="15">
      <c r="A7" s="3017"/>
      <c r="B7" s="2958"/>
      <c r="C7" s="2958"/>
      <c r="D7" s="2966"/>
      <c r="E7" s="2966"/>
      <c r="F7" s="2966"/>
      <c r="G7" s="2966"/>
      <c r="H7" s="2966"/>
      <c r="I7" s="2966"/>
      <c r="J7" s="2966"/>
      <c r="K7" s="2966"/>
      <c r="L7" s="3023"/>
      <c r="M7" s="3018"/>
      <c r="N7" s="3023"/>
      <c r="O7" s="2960"/>
      <c r="P7" s="3024"/>
    </row>
    <row r="8" spans="1:23" ht="15">
      <c r="A8" s="3017"/>
      <c r="B8" s="2959"/>
      <c r="C8" s="2959"/>
      <c r="D8" s="3025" t="s">
        <v>125</v>
      </c>
      <c r="E8" s="3023"/>
      <c r="F8" s="3025" t="s">
        <v>9</v>
      </c>
      <c r="G8" s="3023"/>
      <c r="H8" s="3025" t="s">
        <v>148</v>
      </c>
      <c r="I8" s="3023"/>
      <c r="J8" s="3025" t="s">
        <v>10</v>
      </c>
      <c r="K8" s="3023"/>
      <c r="L8" s="3025"/>
      <c r="M8" s="2967" t="s">
        <v>1613</v>
      </c>
      <c r="N8" s="3025"/>
      <c r="O8" s="2960"/>
      <c r="P8" s="3024" t="s">
        <v>12</v>
      </c>
      <c r="R8" s="3148"/>
      <c r="S8" s="3148"/>
      <c r="T8" s="3148"/>
    </row>
    <row r="9" spans="1:23" ht="15.75" customHeight="1">
      <c r="A9" s="3017"/>
      <c r="B9" s="2959"/>
      <c r="C9" s="2959"/>
      <c r="D9" s="3025" t="s">
        <v>14</v>
      </c>
      <c r="E9" s="3023"/>
      <c r="F9" s="3025" t="s">
        <v>15</v>
      </c>
      <c r="G9" s="3023"/>
      <c r="H9" s="3025" t="s">
        <v>16</v>
      </c>
      <c r="I9" s="3023"/>
      <c r="J9" s="3025" t="s">
        <v>17</v>
      </c>
      <c r="K9" s="3023"/>
      <c r="L9" s="3026">
        <v>2014</v>
      </c>
      <c r="M9" s="2968"/>
      <c r="N9" s="3026">
        <v>2013</v>
      </c>
      <c r="O9" s="2960"/>
      <c r="P9" s="3027" t="s">
        <v>18</v>
      </c>
      <c r="R9" s="3148"/>
      <c r="S9" s="3148"/>
      <c r="T9" s="3148"/>
    </row>
    <row r="10" spans="1:23" ht="15.75">
      <c r="A10" s="3017"/>
      <c r="B10" s="2969"/>
      <c r="C10" s="2969"/>
      <c r="D10" s="3028"/>
      <c r="E10" s="3029"/>
      <c r="F10" s="2971"/>
      <c r="G10" s="2972"/>
      <c r="H10" s="2971"/>
      <c r="I10" s="3029"/>
      <c r="J10" s="3030"/>
      <c r="K10" s="3029"/>
      <c r="L10" s="3030"/>
      <c r="M10" s="3031"/>
      <c r="N10" s="2971"/>
      <c r="O10" s="2973"/>
      <c r="P10" s="2969"/>
    </row>
    <row r="11" spans="1:23" ht="15.75">
      <c r="B11" s="2969"/>
      <c r="C11" s="2969"/>
      <c r="D11" s="1738"/>
      <c r="E11" s="2970"/>
      <c r="F11" s="1739"/>
      <c r="G11" s="2972"/>
      <c r="H11" s="1739"/>
      <c r="I11" s="2970"/>
      <c r="J11" s="1740"/>
      <c r="K11" s="2970"/>
      <c r="L11" s="1740"/>
      <c r="M11" s="402"/>
      <c r="N11" s="1739"/>
      <c r="O11" s="2973"/>
      <c r="P11" s="2969"/>
    </row>
    <row r="12" spans="1:23" ht="15.75">
      <c r="A12" s="677" t="s">
        <v>1477</v>
      </c>
      <c r="B12" s="2974"/>
      <c r="C12" s="2975"/>
      <c r="D12" s="2976"/>
      <c r="E12" s="2963"/>
      <c r="F12" s="2963"/>
      <c r="G12" s="2975"/>
      <c r="H12" s="2977"/>
      <c r="I12" s="2975"/>
      <c r="J12" s="2963"/>
      <c r="K12" s="2975"/>
      <c r="L12" s="2978"/>
      <c r="M12" s="2975"/>
      <c r="N12" s="2976"/>
      <c r="O12" s="2976"/>
      <c r="P12" s="2975"/>
      <c r="Q12" s="2979"/>
    </row>
    <row r="13" spans="1:23" ht="15.75">
      <c r="A13" s="677"/>
      <c r="B13" s="2980" t="s">
        <v>1477</v>
      </c>
      <c r="C13" s="2975"/>
      <c r="D13" s="2981">
        <v>0.8</v>
      </c>
      <c r="E13" s="2982"/>
      <c r="F13" s="2981">
        <v>0.70000000000000007</v>
      </c>
      <c r="G13" s="2982"/>
      <c r="H13" s="2981">
        <v>0</v>
      </c>
      <c r="I13" s="2982"/>
      <c r="J13" s="2981">
        <v>0</v>
      </c>
      <c r="K13" s="2982"/>
      <c r="L13" s="2983">
        <f>ROUND(SUM(D13,F13,H13,J13),1)</f>
        <v>1.5</v>
      </c>
      <c r="M13" s="2982"/>
      <c r="N13" s="2981">
        <v>1</v>
      </c>
      <c r="O13" s="2982"/>
      <c r="P13" s="2982">
        <f>ROUND(SUM(L13)-SUM(N13),1)</f>
        <v>0.5</v>
      </c>
      <c r="Q13" s="2979"/>
    </row>
    <row r="14" spans="1:23" ht="15.75">
      <c r="A14" s="677"/>
      <c r="B14" s="2980" t="s">
        <v>1478</v>
      </c>
      <c r="C14" s="2975"/>
      <c r="D14" s="2024">
        <v>0.1</v>
      </c>
      <c r="E14" s="2984"/>
      <c r="F14" s="2024">
        <v>0</v>
      </c>
      <c r="G14" s="2985"/>
      <c r="H14" s="2024">
        <v>0</v>
      </c>
      <c r="I14" s="2985"/>
      <c r="J14" s="2024">
        <v>0</v>
      </c>
      <c r="K14" s="2984"/>
      <c r="L14" s="2986">
        <f t="shared" ref="L14:L51" si="0">ROUND(SUM(D14,F14,H14,J14),1)</f>
        <v>0.1</v>
      </c>
      <c r="M14" s="2987"/>
      <c r="N14" s="2024">
        <v>0.6</v>
      </c>
      <c r="O14" s="2024"/>
      <c r="P14" s="2985">
        <f t="shared" ref="P14:P51" si="1">ROUND(SUM(L14)-SUM(N14),1)</f>
        <v>-0.5</v>
      </c>
      <c r="Q14" s="2979"/>
    </row>
    <row r="15" spans="1:23" ht="15.75">
      <c r="A15" s="677" t="s">
        <v>1479</v>
      </c>
      <c r="B15" s="2980"/>
      <c r="C15" s="2975"/>
      <c r="D15" s="2024"/>
      <c r="E15" s="2987"/>
      <c r="F15" s="2024"/>
      <c r="G15" s="2985"/>
      <c r="H15" s="2024"/>
      <c r="I15" s="2985"/>
      <c r="J15" s="2024"/>
      <c r="K15" s="2987"/>
      <c r="L15" s="2986"/>
      <c r="M15" s="2988"/>
      <c r="N15" s="2024"/>
      <c r="O15" s="2989"/>
      <c r="P15" s="2985"/>
      <c r="Q15" s="2979"/>
    </row>
    <row r="16" spans="1:23" ht="15.75">
      <c r="A16" s="677"/>
      <c r="B16" s="2980" t="s">
        <v>1480</v>
      </c>
      <c r="C16" s="2975"/>
      <c r="D16" s="2024">
        <v>0</v>
      </c>
      <c r="E16" s="2987"/>
      <c r="F16" s="2024">
        <v>64.400000000000006</v>
      </c>
      <c r="G16" s="2985"/>
      <c r="H16" s="2024">
        <v>0</v>
      </c>
      <c r="I16" s="2985"/>
      <c r="J16" s="2024">
        <v>8.8000000000000007</v>
      </c>
      <c r="K16" s="2987"/>
      <c r="L16" s="2986">
        <f t="shared" si="0"/>
        <v>73.2</v>
      </c>
      <c r="M16" s="1741"/>
      <c r="N16" s="2024">
        <v>104.2</v>
      </c>
      <c r="O16" s="2989"/>
      <c r="P16" s="2985">
        <f t="shared" si="1"/>
        <v>-31</v>
      </c>
      <c r="Q16" s="2979"/>
      <c r="W16" s="2990"/>
    </row>
    <row r="17" spans="1:30" ht="15.75">
      <c r="A17" s="677"/>
      <c r="B17" s="2980" t="s">
        <v>1481</v>
      </c>
      <c r="C17" s="2975"/>
      <c r="D17" s="2024">
        <v>8.5</v>
      </c>
      <c r="E17" s="2987"/>
      <c r="F17" s="2024">
        <v>383</v>
      </c>
      <c r="G17" s="2985"/>
      <c r="H17" s="2024">
        <v>0</v>
      </c>
      <c r="I17" s="2985"/>
      <c r="J17" s="2024">
        <v>0</v>
      </c>
      <c r="K17" s="2987"/>
      <c r="L17" s="2986">
        <f t="shared" si="0"/>
        <v>391.5</v>
      </c>
      <c r="M17" s="2991"/>
      <c r="N17" s="2024">
        <v>379.1</v>
      </c>
      <c r="O17" s="2989"/>
      <c r="P17" s="2985">
        <f t="shared" si="1"/>
        <v>12.4</v>
      </c>
      <c r="Q17" s="2979"/>
    </row>
    <row r="18" spans="1:30" ht="15.75">
      <c r="A18" s="677"/>
      <c r="B18" s="2980" t="s">
        <v>1482</v>
      </c>
      <c r="C18" s="2975"/>
      <c r="D18" s="2024">
        <v>0</v>
      </c>
      <c r="E18" s="2987"/>
      <c r="F18" s="2024">
        <v>0.5</v>
      </c>
      <c r="G18" s="2985"/>
      <c r="H18" s="2024">
        <v>0</v>
      </c>
      <c r="I18" s="2985"/>
      <c r="J18" s="2024">
        <v>0</v>
      </c>
      <c r="K18" s="2987"/>
      <c r="L18" s="2986">
        <f t="shared" si="0"/>
        <v>0.5</v>
      </c>
      <c r="M18" s="1741"/>
      <c r="N18" s="2024">
        <v>1.1000000000000001</v>
      </c>
      <c r="O18" s="2989"/>
      <c r="P18" s="2985">
        <f t="shared" si="1"/>
        <v>-0.6</v>
      </c>
      <c r="Q18" s="2979"/>
      <c r="W18" s="2990"/>
    </row>
    <row r="19" spans="1:30" ht="15.75">
      <c r="A19" s="677"/>
      <c r="B19" s="2980" t="s">
        <v>1483</v>
      </c>
      <c r="C19" s="2975"/>
      <c r="D19" s="2024">
        <v>0</v>
      </c>
      <c r="E19" s="2987"/>
      <c r="F19" s="2024">
        <v>16.5</v>
      </c>
      <c r="G19" s="2985"/>
      <c r="H19" s="2024">
        <v>0</v>
      </c>
      <c r="I19" s="2985"/>
      <c r="J19" s="2024">
        <v>0</v>
      </c>
      <c r="K19" s="2987"/>
      <c r="L19" s="2986">
        <f t="shared" si="0"/>
        <v>16.5</v>
      </c>
      <c r="M19" s="1741"/>
      <c r="N19" s="2024">
        <v>17.5</v>
      </c>
      <c r="O19" s="2989"/>
      <c r="P19" s="2985">
        <f t="shared" si="1"/>
        <v>-1</v>
      </c>
      <c r="Q19" s="2979"/>
      <c r="T19" s="2990"/>
      <c r="W19" s="2990"/>
      <c r="AD19" s="2976"/>
    </row>
    <row r="20" spans="1:30" ht="15.75">
      <c r="A20" s="677" t="s">
        <v>1484</v>
      </c>
      <c r="B20" s="2980"/>
      <c r="C20" s="2975"/>
      <c r="D20" s="2024"/>
      <c r="E20" s="2987"/>
      <c r="F20" s="2024"/>
      <c r="G20" s="2985"/>
      <c r="H20" s="2024"/>
      <c r="I20" s="2985"/>
      <c r="J20" s="2024"/>
      <c r="K20" s="2987"/>
      <c r="L20" s="2986"/>
      <c r="M20" s="1741"/>
      <c r="N20" s="2024"/>
      <c r="O20" s="2989"/>
      <c r="P20" s="2985"/>
      <c r="Q20" s="2979"/>
      <c r="T20" s="2990"/>
      <c r="W20" s="2990"/>
      <c r="AD20" s="2976"/>
    </row>
    <row r="21" spans="1:30" ht="15.75">
      <c r="A21" s="677"/>
      <c r="B21" s="2980" t="s">
        <v>1485</v>
      </c>
      <c r="C21" s="2975"/>
      <c r="D21" s="2024">
        <v>6.5</v>
      </c>
      <c r="E21" s="2987"/>
      <c r="F21" s="2024">
        <v>0</v>
      </c>
      <c r="G21" s="2985"/>
      <c r="H21" s="2024">
        <v>0</v>
      </c>
      <c r="I21" s="2985"/>
      <c r="J21" s="2024">
        <v>0</v>
      </c>
      <c r="K21" s="2987"/>
      <c r="L21" s="2986">
        <f t="shared" si="0"/>
        <v>6.5</v>
      </c>
      <c r="M21" s="1741"/>
      <c r="N21" s="2024">
        <v>6</v>
      </c>
      <c r="O21" s="2989"/>
      <c r="P21" s="2985">
        <f t="shared" si="1"/>
        <v>0.5</v>
      </c>
      <c r="Q21" s="2979"/>
      <c r="T21" s="2990"/>
      <c r="W21" s="2990"/>
      <c r="AD21" s="2976"/>
    </row>
    <row r="22" spans="1:30" ht="15.75">
      <c r="A22" s="677"/>
      <c r="B22" s="2980" t="s">
        <v>1486</v>
      </c>
      <c r="C22" s="2975"/>
      <c r="D22" s="2024">
        <v>4.0999999999999996</v>
      </c>
      <c r="E22" s="2987"/>
      <c r="F22" s="2024">
        <v>58.7</v>
      </c>
      <c r="G22" s="2985"/>
      <c r="H22" s="2024">
        <v>0</v>
      </c>
      <c r="I22" s="2985"/>
      <c r="J22" s="2024">
        <v>2.2999999999999998</v>
      </c>
      <c r="K22" s="2987"/>
      <c r="L22" s="2986">
        <f t="shared" si="0"/>
        <v>65.099999999999994</v>
      </c>
      <c r="M22" s="1741"/>
      <c r="N22" s="2024">
        <v>94.7</v>
      </c>
      <c r="O22" s="2989"/>
      <c r="P22" s="2985">
        <f t="shared" si="1"/>
        <v>-29.6</v>
      </c>
      <c r="Q22" s="2979"/>
      <c r="T22" s="2990"/>
      <c r="W22" s="2990"/>
      <c r="AD22" s="2976"/>
    </row>
    <row r="23" spans="1:30" ht="15.75">
      <c r="A23" s="677"/>
      <c r="B23" s="2980" t="s">
        <v>1487</v>
      </c>
      <c r="C23" s="2975"/>
      <c r="D23" s="2024">
        <v>18.899999999999999</v>
      </c>
      <c r="E23" s="2987"/>
      <c r="F23" s="2024">
        <v>4</v>
      </c>
      <c r="G23" s="2985"/>
      <c r="H23" s="2024">
        <v>0</v>
      </c>
      <c r="I23" s="2985"/>
      <c r="J23" s="2024">
        <v>0</v>
      </c>
      <c r="K23" s="2987"/>
      <c r="L23" s="2986">
        <f t="shared" si="0"/>
        <v>22.9</v>
      </c>
      <c r="M23" s="1741"/>
      <c r="N23" s="2024">
        <v>33.6</v>
      </c>
      <c r="O23" s="2989"/>
      <c r="P23" s="2985">
        <f t="shared" si="1"/>
        <v>-10.7</v>
      </c>
      <c r="Q23" s="2979"/>
      <c r="T23" s="2990"/>
      <c r="W23" s="2990"/>
      <c r="AD23" s="2976"/>
    </row>
    <row r="24" spans="1:30" ht="15" customHeight="1">
      <c r="A24" s="677"/>
      <c r="B24" s="2980" t="s">
        <v>1488</v>
      </c>
      <c r="C24" s="2975"/>
      <c r="D24" s="2024">
        <v>0.1</v>
      </c>
      <c r="E24" s="2987"/>
      <c r="F24" s="2024">
        <v>0</v>
      </c>
      <c r="G24" s="2985"/>
      <c r="H24" s="2024">
        <v>0</v>
      </c>
      <c r="I24" s="2985"/>
      <c r="J24" s="2024">
        <v>0</v>
      </c>
      <c r="K24" s="2987"/>
      <c r="L24" s="2986">
        <f t="shared" si="0"/>
        <v>0.1</v>
      </c>
      <c r="M24" s="1741"/>
      <c r="N24" s="2024">
        <v>0.1</v>
      </c>
      <c r="O24" s="2989"/>
      <c r="P24" s="2985">
        <f t="shared" si="1"/>
        <v>0</v>
      </c>
      <c r="Q24" s="2979"/>
      <c r="T24" s="2990"/>
      <c r="W24" s="2990"/>
      <c r="AD24" s="2976"/>
    </row>
    <row r="25" spans="1:30" ht="15.75">
      <c r="A25" s="677"/>
      <c r="B25" s="2980" t="s">
        <v>1489</v>
      </c>
      <c r="C25" s="2975"/>
      <c r="D25" s="2024">
        <v>37</v>
      </c>
      <c r="E25" s="2987"/>
      <c r="F25" s="2024">
        <v>36.4</v>
      </c>
      <c r="G25" s="2985"/>
      <c r="H25" s="2024">
        <v>0</v>
      </c>
      <c r="I25" s="2985"/>
      <c r="J25" s="2024">
        <v>55.1</v>
      </c>
      <c r="K25" s="2987"/>
      <c r="L25" s="2986">
        <f t="shared" si="0"/>
        <v>128.5</v>
      </c>
      <c r="M25" s="1741"/>
      <c r="N25" s="2024">
        <v>120.3</v>
      </c>
      <c r="O25" s="2989"/>
      <c r="P25" s="2985">
        <f t="shared" si="1"/>
        <v>8.1999999999999993</v>
      </c>
      <c r="Q25" s="2979"/>
      <c r="T25" s="2990"/>
      <c r="W25" s="2990"/>
      <c r="AD25" s="2976"/>
    </row>
    <row r="26" spans="1:30" ht="15.75">
      <c r="A26" s="677"/>
      <c r="B26" s="2980" t="s">
        <v>1490</v>
      </c>
      <c r="C26" s="2992"/>
      <c r="D26" s="2024">
        <v>1.4</v>
      </c>
      <c r="E26" s="2987"/>
      <c r="F26" s="2024">
        <v>12.4</v>
      </c>
      <c r="G26" s="2985"/>
      <c r="H26" s="2024">
        <v>0</v>
      </c>
      <c r="I26" s="2985"/>
      <c r="J26" s="2024">
        <v>0</v>
      </c>
      <c r="K26" s="2987"/>
      <c r="L26" s="2986">
        <f t="shared" si="0"/>
        <v>13.8</v>
      </c>
      <c r="M26" s="1741"/>
      <c r="N26" s="2024">
        <v>21.4</v>
      </c>
      <c r="O26" s="2989"/>
      <c r="P26" s="2985">
        <f t="shared" si="1"/>
        <v>-7.6</v>
      </c>
      <c r="Q26" s="2979"/>
      <c r="W26" s="2990"/>
      <c r="AD26" s="2963"/>
    </row>
    <row r="27" spans="1:30" ht="15.75">
      <c r="A27" s="677" t="s">
        <v>1491</v>
      </c>
      <c r="B27" s="2980"/>
      <c r="C27" s="2975"/>
      <c r="D27" s="2024">
        <v>80.400000000000006</v>
      </c>
      <c r="E27" s="2987"/>
      <c r="F27" s="2024">
        <v>-64.7</v>
      </c>
      <c r="G27" s="2985"/>
      <c r="H27" s="2024">
        <v>0</v>
      </c>
      <c r="I27" s="2985"/>
      <c r="J27" s="2024">
        <v>2.9</v>
      </c>
      <c r="K27" s="2987"/>
      <c r="L27" s="2986">
        <f t="shared" si="0"/>
        <v>18.600000000000001</v>
      </c>
      <c r="M27" s="1741"/>
      <c r="N27" s="2024">
        <v>35.299999999999997</v>
      </c>
      <c r="O27" s="2989"/>
      <c r="P27" s="2985">
        <f t="shared" si="1"/>
        <v>-16.7</v>
      </c>
      <c r="Q27" s="2979"/>
      <c r="T27" s="2990"/>
      <c r="W27" s="2990"/>
      <c r="AD27" s="2976"/>
    </row>
    <row r="28" spans="1:30" ht="15.75">
      <c r="A28" s="677" t="s">
        <v>1492</v>
      </c>
      <c r="B28" s="2980"/>
      <c r="C28" s="2975"/>
      <c r="D28" s="2024"/>
      <c r="E28" s="2987"/>
      <c r="F28" s="2024"/>
      <c r="G28" s="2985"/>
      <c r="H28" s="2024"/>
      <c r="I28" s="2985"/>
      <c r="J28" s="2024"/>
      <c r="K28" s="2987"/>
      <c r="L28" s="2986"/>
      <c r="M28" s="1741"/>
      <c r="N28" s="2024"/>
      <c r="O28" s="2989"/>
      <c r="P28" s="2985"/>
      <c r="Q28" s="2979"/>
    </row>
    <row r="29" spans="1:30" ht="15.75">
      <c r="A29" s="677"/>
      <c r="B29" s="2980" t="s">
        <v>1493</v>
      </c>
      <c r="C29" s="2975"/>
      <c r="D29" s="2024">
        <v>0</v>
      </c>
      <c r="E29" s="2987"/>
      <c r="F29" s="2024">
        <v>4</v>
      </c>
      <c r="G29" s="2985"/>
      <c r="H29" s="2024">
        <v>0</v>
      </c>
      <c r="I29" s="2985"/>
      <c r="J29" s="2024">
        <v>0</v>
      </c>
      <c r="K29" s="2987"/>
      <c r="L29" s="2986">
        <f t="shared" si="0"/>
        <v>4</v>
      </c>
      <c r="M29" s="1741"/>
      <c r="N29" s="2024">
        <v>0</v>
      </c>
      <c r="O29" s="2989"/>
      <c r="P29" s="2985">
        <f t="shared" si="1"/>
        <v>4</v>
      </c>
      <c r="Q29" s="2979"/>
    </row>
    <row r="30" spans="1:30" ht="15.75">
      <c r="A30" s="677"/>
      <c r="B30" s="2980" t="s">
        <v>1494</v>
      </c>
      <c r="C30" s="2975"/>
      <c r="D30" s="2024">
        <v>0</v>
      </c>
      <c r="E30" s="2987"/>
      <c r="F30" s="2024">
        <v>220.6</v>
      </c>
      <c r="G30" s="2985"/>
      <c r="H30" s="2024">
        <v>0</v>
      </c>
      <c r="I30" s="2985"/>
      <c r="J30" s="2024">
        <v>0</v>
      </c>
      <c r="K30" s="2987"/>
      <c r="L30" s="2986">
        <f t="shared" si="0"/>
        <v>220.6</v>
      </c>
      <c r="M30" s="1741"/>
      <c r="N30" s="2024">
        <v>183.5</v>
      </c>
      <c r="O30" s="2989"/>
      <c r="P30" s="2985">
        <f t="shared" si="1"/>
        <v>37.1</v>
      </c>
      <c r="Q30" s="2979"/>
      <c r="T30" s="2990"/>
    </row>
    <row r="31" spans="1:30" ht="15.75">
      <c r="A31" s="677"/>
      <c r="B31" s="2980" t="s">
        <v>1495</v>
      </c>
      <c r="C31" s="2975"/>
      <c r="D31" s="2024">
        <v>0</v>
      </c>
      <c r="E31" s="2987"/>
      <c r="F31" s="2024">
        <v>91.5</v>
      </c>
      <c r="G31" s="2985"/>
      <c r="H31" s="2024">
        <v>0</v>
      </c>
      <c r="I31" s="2985"/>
      <c r="J31" s="2024">
        <v>0</v>
      </c>
      <c r="K31" s="2987"/>
      <c r="L31" s="2986">
        <f t="shared" si="0"/>
        <v>91.5</v>
      </c>
      <c r="M31" s="1742"/>
      <c r="N31" s="2024">
        <v>76.2</v>
      </c>
      <c r="O31" s="2989"/>
      <c r="P31" s="2985">
        <f t="shared" si="1"/>
        <v>15.3</v>
      </c>
      <c r="Q31" s="2979"/>
      <c r="T31" s="2990"/>
    </row>
    <row r="32" spans="1:30" ht="15.75">
      <c r="A32" s="677" t="s">
        <v>1496</v>
      </c>
      <c r="B32" s="2980"/>
      <c r="C32" s="2975"/>
      <c r="D32" s="2024">
        <v>0.2</v>
      </c>
      <c r="E32" s="2987"/>
      <c r="F32" s="2024">
        <v>2.2999999999999998</v>
      </c>
      <c r="G32" s="2985"/>
      <c r="H32" s="2024">
        <v>0</v>
      </c>
      <c r="I32" s="2985"/>
      <c r="J32" s="2024">
        <v>0</v>
      </c>
      <c r="K32" s="2987"/>
      <c r="L32" s="2986">
        <f t="shared" si="0"/>
        <v>2.5</v>
      </c>
      <c r="M32" s="1741"/>
      <c r="N32" s="2024">
        <v>2.2999999999999998</v>
      </c>
      <c r="O32" s="2989"/>
      <c r="P32" s="2985">
        <f t="shared" si="1"/>
        <v>0.2</v>
      </c>
      <c r="Q32" s="2979"/>
      <c r="T32" s="2990"/>
      <c r="W32" s="2990"/>
      <c r="AD32" s="2976"/>
    </row>
    <row r="33" spans="1:30" ht="15.75">
      <c r="A33" s="677" t="s">
        <v>1497</v>
      </c>
      <c r="B33" s="2980"/>
      <c r="C33" s="2975"/>
      <c r="D33" s="2024"/>
      <c r="E33" s="2987"/>
      <c r="F33" s="2024"/>
      <c r="G33" s="2985"/>
      <c r="H33" s="2024"/>
      <c r="I33" s="2985"/>
      <c r="J33" s="2024"/>
      <c r="K33" s="2987"/>
      <c r="L33" s="2986"/>
      <c r="M33" s="1741"/>
      <c r="N33" s="2024"/>
      <c r="O33" s="2989"/>
      <c r="P33" s="2985"/>
      <c r="Q33" s="2979"/>
      <c r="T33" s="2990"/>
      <c r="W33" s="2990"/>
      <c r="AD33" s="2976"/>
    </row>
    <row r="34" spans="1:30" ht="15.75">
      <c r="A34" s="677"/>
      <c r="B34" s="2980" t="s">
        <v>1498</v>
      </c>
      <c r="C34" s="2975"/>
      <c r="D34" s="2024">
        <v>0</v>
      </c>
      <c r="E34" s="2987"/>
      <c r="F34" s="2024">
        <v>0</v>
      </c>
      <c r="G34" s="2985"/>
      <c r="H34" s="2024">
        <v>0</v>
      </c>
      <c r="I34" s="2985"/>
      <c r="J34" s="2024">
        <v>134.6</v>
      </c>
      <c r="K34" s="2987"/>
      <c r="L34" s="2986">
        <f t="shared" si="0"/>
        <v>134.6</v>
      </c>
      <c r="M34" s="1741"/>
      <c r="N34" s="2024">
        <v>49.6</v>
      </c>
      <c r="O34" s="2989"/>
      <c r="P34" s="2985">
        <f t="shared" si="1"/>
        <v>85</v>
      </c>
      <c r="Q34" s="2979"/>
      <c r="T34" s="2990"/>
      <c r="W34" s="2990"/>
      <c r="AD34" s="2976"/>
    </row>
    <row r="35" spans="1:30" ht="16.5" customHeight="1">
      <c r="A35" s="677"/>
      <c r="B35" s="2980" t="s">
        <v>1499</v>
      </c>
      <c r="C35" s="2992"/>
      <c r="D35" s="2024">
        <v>0</v>
      </c>
      <c r="E35" s="2987"/>
      <c r="F35" s="2024">
        <v>0</v>
      </c>
      <c r="G35" s="2985"/>
      <c r="H35" s="2024">
        <v>0</v>
      </c>
      <c r="I35" s="2985"/>
      <c r="J35" s="2024">
        <v>0</v>
      </c>
      <c r="K35" s="2987"/>
      <c r="L35" s="2986">
        <f t="shared" si="0"/>
        <v>0</v>
      </c>
      <c r="M35" s="1741"/>
      <c r="N35" s="2024">
        <v>24.4</v>
      </c>
      <c r="O35" s="2989"/>
      <c r="P35" s="2985">
        <f t="shared" si="1"/>
        <v>-24.4</v>
      </c>
      <c r="Q35" s="2979"/>
      <c r="W35" s="2990"/>
      <c r="AD35" s="2963"/>
    </row>
    <row r="36" spans="1:30" ht="15.75">
      <c r="A36" s="677"/>
      <c r="B36" s="2980" t="s">
        <v>1500</v>
      </c>
      <c r="C36" s="2975"/>
      <c r="D36" s="2024">
        <v>9.6</v>
      </c>
      <c r="E36" s="2987"/>
      <c r="F36" s="2024">
        <v>4.2</v>
      </c>
      <c r="G36" s="2985"/>
      <c r="H36" s="2024">
        <v>0</v>
      </c>
      <c r="I36" s="2985"/>
      <c r="J36" s="2024">
        <v>0</v>
      </c>
      <c r="K36" s="2987"/>
      <c r="L36" s="2986">
        <f t="shared" si="0"/>
        <v>13.8</v>
      </c>
      <c r="M36" s="1741"/>
      <c r="N36" s="2024">
        <v>13.1</v>
      </c>
      <c r="O36" s="2989"/>
      <c r="P36" s="2985">
        <f t="shared" si="1"/>
        <v>0.7</v>
      </c>
      <c r="Q36" s="2979"/>
      <c r="T36" s="2990"/>
      <c r="W36" s="2990"/>
      <c r="AD36" s="2976"/>
    </row>
    <row r="37" spans="1:30" ht="15.75">
      <c r="A37" s="677"/>
      <c r="B37" s="2980" t="s">
        <v>1501</v>
      </c>
      <c r="C37" s="2992"/>
      <c r="D37" s="2024">
        <v>0</v>
      </c>
      <c r="E37" s="2987"/>
      <c r="F37" s="2024">
        <v>0.2</v>
      </c>
      <c r="G37" s="2985"/>
      <c r="H37" s="2024">
        <v>0</v>
      </c>
      <c r="I37" s="2985"/>
      <c r="J37" s="2024">
        <v>0.1</v>
      </c>
      <c r="K37" s="2987"/>
      <c r="L37" s="2986">
        <f t="shared" si="0"/>
        <v>0.3</v>
      </c>
      <c r="M37" s="1741"/>
      <c r="N37" s="2024">
        <v>0.9</v>
      </c>
      <c r="O37" s="2989"/>
      <c r="P37" s="2985">
        <f t="shared" si="1"/>
        <v>-0.6</v>
      </c>
      <c r="Q37" s="2979"/>
      <c r="W37" s="2990"/>
      <c r="AD37" s="2963"/>
    </row>
    <row r="38" spans="1:30" ht="15.75">
      <c r="A38" s="677" t="s">
        <v>1502</v>
      </c>
      <c r="B38" s="2980"/>
      <c r="C38" s="2975"/>
      <c r="D38" s="2024">
        <v>0</v>
      </c>
      <c r="E38" s="2987"/>
      <c r="F38" s="2024">
        <v>32.6</v>
      </c>
      <c r="G38" s="2985"/>
      <c r="H38" s="2024">
        <v>1.9</v>
      </c>
      <c r="I38" s="2985"/>
      <c r="J38" s="2024">
        <v>0.1</v>
      </c>
      <c r="K38" s="2987"/>
      <c r="L38" s="2986">
        <f t="shared" si="0"/>
        <v>34.6</v>
      </c>
      <c r="M38" s="1741"/>
      <c r="N38" s="2024">
        <v>47.7</v>
      </c>
      <c r="O38" s="2989"/>
      <c r="P38" s="2985">
        <f t="shared" si="1"/>
        <v>-13.1</v>
      </c>
      <c r="Q38" s="2979"/>
      <c r="W38" s="2990"/>
      <c r="AD38" s="2976"/>
    </row>
    <row r="39" spans="1:30" ht="15.75">
      <c r="A39" s="677" t="s">
        <v>1503</v>
      </c>
      <c r="B39" s="2980"/>
      <c r="C39" s="2975"/>
      <c r="D39" s="2024">
        <v>0.2</v>
      </c>
      <c r="E39" s="2987"/>
      <c r="F39" s="2024">
        <v>27.1</v>
      </c>
      <c r="G39" s="2985"/>
      <c r="H39" s="2024">
        <v>0</v>
      </c>
      <c r="I39" s="2985"/>
      <c r="J39" s="2024">
        <v>0.2</v>
      </c>
      <c r="K39" s="2987"/>
      <c r="L39" s="2986">
        <f t="shared" si="0"/>
        <v>27.5</v>
      </c>
      <c r="M39" s="1741"/>
      <c r="N39" s="2024">
        <v>12.2</v>
      </c>
      <c r="O39" s="2989"/>
      <c r="P39" s="2985">
        <f t="shared" si="1"/>
        <v>15.3</v>
      </c>
      <c r="Q39" s="2979"/>
      <c r="T39" s="2990"/>
    </row>
    <row r="40" spans="1:30" ht="15.75">
      <c r="A40" s="677" t="s">
        <v>1504</v>
      </c>
      <c r="B40" s="2980"/>
      <c r="C40" s="2975"/>
      <c r="D40" s="2024"/>
      <c r="E40" s="2987"/>
      <c r="F40" s="2024"/>
      <c r="G40" s="2985"/>
      <c r="H40" s="2024"/>
      <c r="I40" s="2985"/>
      <c r="J40" s="2024"/>
      <c r="K40" s="2987"/>
      <c r="L40" s="2986"/>
      <c r="M40" s="1741"/>
      <c r="N40" s="2024"/>
      <c r="O40" s="2989"/>
      <c r="P40" s="2985"/>
      <c r="Q40" s="2979"/>
      <c r="T40" s="2990"/>
      <c r="W40" s="2990"/>
      <c r="AD40" s="2976"/>
    </row>
    <row r="41" spans="1:30" ht="15.75">
      <c r="A41" s="677"/>
      <c r="B41" s="2980" t="s">
        <v>1505</v>
      </c>
      <c r="C41" s="2975"/>
      <c r="D41" s="2024">
        <v>0</v>
      </c>
      <c r="E41" s="2987"/>
      <c r="F41" s="2024">
        <v>0.9</v>
      </c>
      <c r="G41" s="2985"/>
      <c r="H41" s="2024">
        <v>0</v>
      </c>
      <c r="I41" s="2985"/>
      <c r="J41" s="2024">
        <v>0</v>
      </c>
      <c r="K41" s="2987"/>
      <c r="L41" s="2986">
        <f t="shared" si="0"/>
        <v>0.9</v>
      </c>
      <c r="M41" s="1741"/>
      <c r="N41" s="2024">
        <v>0.7</v>
      </c>
      <c r="O41" s="2989"/>
      <c r="P41" s="2985">
        <f t="shared" si="1"/>
        <v>0.2</v>
      </c>
      <c r="Q41" s="2993"/>
      <c r="T41" s="2990"/>
      <c r="W41" s="2990"/>
      <c r="AD41" s="2990"/>
    </row>
    <row r="42" spans="1:30" ht="15.75">
      <c r="A42" s="677"/>
      <c r="B42" s="2980" t="s">
        <v>1506</v>
      </c>
      <c r="C42" s="2975"/>
      <c r="D42" s="2024">
        <v>0</v>
      </c>
      <c r="E42" s="2984"/>
      <c r="F42" s="2024">
        <v>0.2</v>
      </c>
      <c r="G42" s="2985"/>
      <c r="H42" s="2024">
        <v>0</v>
      </c>
      <c r="I42" s="2985"/>
      <c r="J42" s="2024">
        <v>0</v>
      </c>
      <c r="K42" s="2987"/>
      <c r="L42" s="2986">
        <f t="shared" si="0"/>
        <v>0.2</v>
      </c>
      <c r="M42" s="1741"/>
      <c r="N42" s="2024">
        <v>0</v>
      </c>
      <c r="O42" s="2989"/>
      <c r="P42" s="2985">
        <f t="shared" si="1"/>
        <v>0.2</v>
      </c>
      <c r="Q42" s="2979"/>
      <c r="T42" s="2990"/>
      <c r="W42" s="2990"/>
      <c r="AD42" s="2976"/>
    </row>
    <row r="43" spans="1:30" ht="15.75" customHeight="1">
      <c r="A43" s="677"/>
      <c r="B43" s="2980" t="s">
        <v>1507</v>
      </c>
      <c r="C43" s="2992"/>
      <c r="D43" s="2024">
        <v>0</v>
      </c>
      <c r="E43" s="2987"/>
      <c r="F43" s="2024">
        <v>0.8</v>
      </c>
      <c r="G43" s="2985"/>
      <c r="H43" s="2024">
        <v>0</v>
      </c>
      <c r="I43" s="2985"/>
      <c r="J43" s="2024">
        <v>0</v>
      </c>
      <c r="K43" s="2987"/>
      <c r="L43" s="2986">
        <f t="shared" si="0"/>
        <v>0.8</v>
      </c>
      <c r="M43" s="1741"/>
      <c r="N43" s="2024">
        <v>0.9</v>
      </c>
      <c r="O43" s="2989"/>
      <c r="P43" s="2985">
        <f t="shared" si="1"/>
        <v>-0.1</v>
      </c>
      <c r="Q43" s="2979"/>
      <c r="W43" s="2990"/>
      <c r="AD43" s="2963"/>
    </row>
    <row r="44" spans="1:30" ht="15.75">
      <c r="A44" s="677"/>
      <c r="B44" s="2980" t="s">
        <v>1508</v>
      </c>
      <c r="C44" s="2975"/>
      <c r="D44" s="2024">
        <v>2</v>
      </c>
      <c r="E44" s="2987"/>
      <c r="F44" s="2024">
        <v>0</v>
      </c>
      <c r="G44" s="2985"/>
      <c r="H44" s="2024">
        <v>0</v>
      </c>
      <c r="I44" s="2985"/>
      <c r="J44" s="2024">
        <v>0</v>
      </c>
      <c r="K44" s="2987"/>
      <c r="L44" s="2986">
        <f t="shared" si="0"/>
        <v>2</v>
      </c>
      <c r="M44" s="1741"/>
      <c r="N44" s="2024">
        <v>2.1</v>
      </c>
      <c r="O44" s="2989"/>
      <c r="P44" s="2985">
        <f t="shared" si="1"/>
        <v>-0.1</v>
      </c>
      <c r="Q44" s="2979"/>
      <c r="T44" s="2990"/>
      <c r="AD44" s="2990"/>
    </row>
    <row r="45" spans="1:30" ht="15.75">
      <c r="A45" s="677"/>
      <c r="B45" s="2980" t="s">
        <v>1509</v>
      </c>
      <c r="C45" s="2975"/>
      <c r="D45" s="2024">
        <v>0</v>
      </c>
      <c r="E45" s="2987"/>
      <c r="F45" s="2024">
        <v>158.6</v>
      </c>
      <c r="G45" s="2985"/>
      <c r="H45" s="2024">
        <v>44.6</v>
      </c>
      <c r="I45" s="2985"/>
      <c r="J45" s="2024">
        <v>0</v>
      </c>
      <c r="K45" s="2987"/>
      <c r="L45" s="2986">
        <f t="shared" si="0"/>
        <v>203.2</v>
      </c>
      <c r="M45" s="1741"/>
      <c r="N45" s="2024">
        <v>312.2</v>
      </c>
      <c r="O45" s="2989"/>
      <c r="P45" s="2985">
        <f t="shared" si="1"/>
        <v>-109</v>
      </c>
      <c r="Q45" s="2979"/>
      <c r="T45" s="2990"/>
      <c r="W45" s="2990"/>
      <c r="AD45" s="2976"/>
    </row>
    <row r="46" spans="1:30" ht="15.75">
      <c r="A46" s="677"/>
      <c r="B46" s="2980" t="s">
        <v>1510</v>
      </c>
      <c r="C46" s="2975"/>
      <c r="D46" s="2024">
        <v>0</v>
      </c>
      <c r="E46" s="2987"/>
      <c r="F46" s="2024">
        <v>9.3000000000000007</v>
      </c>
      <c r="G46" s="2985"/>
      <c r="H46" s="2024">
        <v>0</v>
      </c>
      <c r="I46" s="2985"/>
      <c r="J46" s="2024">
        <v>0</v>
      </c>
      <c r="K46" s="2987"/>
      <c r="L46" s="2986">
        <f t="shared" si="0"/>
        <v>9.3000000000000007</v>
      </c>
      <c r="M46" s="1741"/>
      <c r="N46" s="2024">
        <v>9</v>
      </c>
      <c r="O46" s="2989"/>
      <c r="P46" s="2985">
        <f t="shared" si="1"/>
        <v>0.3</v>
      </c>
      <c r="Q46" s="2979"/>
      <c r="T46" s="2990"/>
      <c r="W46" s="2990"/>
      <c r="AD46" s="2976"/>
    </row>
    <row r="47" spans="1:30" ht="15.75">
      <c r="A47" s="677"/>
      <c r="B47" s="2980" t="s">
        <v>1511</v>
      </c>
      <c r="C47" s="2975"/>
      <c r="D47" s="2024">
        <v>0</v>
      </c>
      <c r="E47" s="2987"/>
      <c r="F47" s="2024">
        <v>9.6</v>
      </c>
      <c r="G47" s="2985"/>
      <c r="H47" s="2024">
        <v>0</v>
      </c>
      <c r="I47" s="2985"/>
      <c r="J47" s="2024">
        <v>0</v>
      </c>
      <c r="K47" s="2987"/>
      <c r="L47" s="2986">
        <f t="shared" si="0"/>
        <v>9.6</v>
      </c>
      <c r="M47" s="1741"/>
      <c r="N47" s="2024">
        <v>3.3</v>
      </c>
      <c r="O47" s="2989"/>
      <c r="P47" s="2985">
        <f t="shared" si="1"/>
        <v>6.3</v>
      </c>
      <c r="Q47" s="2979"/>
      <c r="T47" s="2976"/>
      <c r="W47" s="2990"/>
    </row>
    <row r="48" spans="1:30" ht="15.75">
      <c r="A48" s="677"/>
      <c r="B48" s="2980" t="s">
        <v>1512</v>
      </c>
      <c r="C48" s="2975"/>
      <c r="D48" s="2024">
        <v>0</v>
      </c>
      <c r="E48" s="2987"/>
      <c r="F48" s="2024">
        <v>6.2</v>
      </c>
      <c r="G48" s="2985"/>
      <c r="H48" s="2024">
        <v>0</v>
      </c>
      <c r="I48" s="2985"/>
      <c r="J48" s="2024">
        <v>0</v>
      </c>
      <c r="K48" s="2987"/>
      <c r="L48" s="2986">
        <f t="shared" si="0"/>
        <v>6.2</v>
      </c>
      <c r="M48" s="1741"/>
      <c r="N48" s="2024">
        <v>3.3</v>
      </c>
      <c r="O48" s="2989"/>
      <c r="P48" s="2985">
        <f t="shared" si="1"/>
        <v>2.9</v>
      </c>
      <c r="Q48" s="2979"/>
      <c r="T48" s="2990"/>
      <c r="W48" s="2990"/>
    </row>
    <row r="49" spans="1:30" ht="15.75">
      <c r="A49" s="677"/>
      <c r="B49" s="2980" t="s">
        <v>1513</v>
      </c>
      <c r="C49" s="2975"/>
      <c r="D49" s="2024">
        <v>5.2</v>
      </c>
      <c r="E49" s="2987"/>
      <c r="F49" s="2024">
        <v>2.4</v>
      </c>
      <c r="G49" s="2985"/>
      <c r="H49" s="2024">
        <v>0</v>
      </c>
      <c r="I49" s="2985"/>
      <c r="J49" s="2024">
        <v>0.1</v>
      </c>
      <c r="K49" s="2987"/>
      <c r="L49" s="2986">
        <f t="shared" si="0"/>
        <v>7.7</v>
      </c>
      <c r="M49" s="1741"/>
      <c r="N49" s="2024">
        <v>11.4</v>
      </c>
      <c r="O49" s="2989"/>
      <c r="P49" s="2985">
        <f t="shared" si="1"/>
        <v>-3.7</v>
      </c>
      <c r="Q49" s="2994"/>
      <c r="R49" s="2995"/>
      <c r="AD49" s="2990"/>
    </row>
    <row r="50" spans="1:30" ht="15.75">
      <c r="A50" s="677" t="s">
        <v>1514</v>
      </c>
      <c r="B50" s="2980"/>
      <c r="C50" s="2975"/>
      <c r="D50" s="2024">
        <v>0</v>
      </c>
      <c r="E50" s="2987"/>
      <c r="F50" s="2024">
        <v>5.0999999999999996</v>
      </c>
      <c r="G50" s="2985"/>
      <c r="H50" s="2024">
        <v>0</v>
      </c>
      <c r="I50" s="2985"/>
      <c r="J50" s="2024">
        <v>0</v>
      </c>
      <c r="K50" s="2987"/>
      <c r="L50" s="2986">
        <f t="shared" si="0"/>
        <v>5.0999999999999996</v>
      </c>
      <c r="M50" s="1741"/>
      <c r="N50" s="2024">
        <v>1.4</v>
      </c>
      <c r="O50" s="2989"/>
      <c r="P50" s="2985">
        <f t="shared" si="1"/>
        <v>3.7</v>
      </c>
      <c r="Q50" s="2979"/>
      <c r="T50" s="2990"/>
    </row>
    <row r="51" spans="1:30" ht="15.75">
      <c r="A51" s="677" t="s">
        <v>1515</v>
      </c>
      <c r="B51" s="2980"/>
      <c r="C51" s="2975"/>
      <c r="D51" s="2024">
        <v>0</v>
      </c>
      <c r="E51" s="2987"/>
      <c r="F51" s="2024">
        <v>72</v>
      </c>
      <c r="G51" s="2985"/>
      <c r="H51" s="2024">
        <v>0</v>
      </c>
      <c r="I51" s="2985"/>
      <c r="J51" s="2024">
        <v>0</v>
      </c>
      <c r="K51" s="2987"/>
      <c r="L51" s="2986">
        <f t="shared" si="0"/>
        <v>72</v>
      </c>
      <c r="M51" s="1741"/>
      <c r="N51" s="2024">
        <v>51.3</v>
      </c>
      <c r="O51" s="2989"/>
      <c r="P51" s="2985">
        <f t="shared" si="1"/>
        <v>20.7</v>
      </c>
      <c r="Q51" s="2979"/>
      <c r="T51" s="2990"/>
    </row>
    <row r="52" spans="1:30" ht="16.5" thickBot="1">
      <c r="B52" s="2372" t="s">
        <v>1390</v>
      </c>
      <c r="C52" s="2975"/>
      <c r="D52" s="2088">
        <f>ROUND(SUM(D12:D51),1)</f>
        <v>175</v>
      </c>
      <c r="E52" s="475"/>
      <c r="F52" s="2088">
        <f>ROUND(SUM(F12:F51),1)</f>
        <v>1159.5</v>
      </c>
      <c r="G52" s="475"/>
      <c r="H52" s="2088">
        <f>ROUND(SUM(H12:H51),1)</f>
        <v>46.5</v>
      </c>
      <c r="I52" s="475"/>
      <c r="J52" s="2088">
        <f>ROUND(SUM(J12:J51),1)</f>
        <v>204.2</v>
      </c>
      <c r="K52" s="475"/>
      <c r="L52" s="2088">
        <f>ROUND(SUM(L12:L51),1)</f>
        <v>1585.2</v>
      </c>
      <c r="M52" s="479"/>
      <c r="N52" s="2088">
        <f>ROUND(SUM(N12:N51),1)</f>
        <v>1620.4</v>
      </c>
      <c r="O52" s="2996"/>
      <c r="P52" s="2088">
        <f>ROUND(SUM(P12:P51),1)</f>
        <v>-35.200000000000003</v>
      </c>
      <c r="T52" s="761"/>
    </row>
    <row r="53" spans="1:30" ht="16.5" thickTop="1">
      <c r="B53" s="435"/>
      <c r="C53" s="2975"/>
      <c r="D53" s="2997"/>
      <c r="E53" s="2975"/>
      <c r="F53" s="2998"/>
      <c r="G53" s="2975"/>
      <c r="H53" s="2998"/>
      <c r="I53" s="2975"/>
      <c r="J53" s="2998"/>
      <c r="K53" s="2975"/>
      <c r="L53" s="1744"/>
      <c r="M53" s="761"/>
      <c r="N53" s="2998"/>
      <c r="O53" s="1743"/>
      <c r="P53" s="2969"/>
      <c r="Q53" s="2999"/>
    </row>
    <row r="54" spans="1:30" ht="15.75">
      <c r="B54" s="3000"/>
      <c r="C54" s="3001"/>
      <c r="D54" s="3002"/>
      <c r="E54" s="3001"/>
      <c r="F54" s="1743"/>
      <c r="G54" s="3003"/>
      <c r="H54" s="3004"/>
      <c r="I54" s="3003"/>
      <c r="J54" s="3004"/>
      <c r="K54" s="3003"/>
      <c r="L54" s="2976"/>
      <c r="M54" s="3005"/>
      <c r="N54" s="3006"/>
      <c r="O54" s="402"/>
    </row>
    <row r="55" spans="1:30" ht="15" customHeight="1">
      <c r="B55" s="3007"/>
      <c r="C55" s="3001"/>
      <c r="D55" s="3001"/>
      <c r="E55" s="3008"/>
      <c r="F55" s="3008"/>
      <c r="G55" s="3009"/>
      <c r="H55" s="3009"/>
      <c r="I55" s="3009"/>
      <c r="J55" s="3009"/>
      <c r="K55" s="3009"/>
      <c r="L55" s="3010"/>
      <c r="M55" s="3006"/>
      <c r="N55" s="3006"/>
      <c r="O55" s="3003"/>
      <c r="P55" s="3005"/>
    </row>
    <row r="56" spans="1:30" ht="21" customHeight="1">
      <c r="B56" s="3011"/>
      <c r="C56" s="3001"/>
      <c r="D56" s="3001"/>
      <c r="E56" s="3008"/>
      <c r="F56" s="3006"/>
      <c r="G56" s="3009"/>
      <c r="H56" s="3009"/>
      <c r="I56" s="3009"/>
      <c r="J56" s="3012"/>
      <c r="K56" s="3009"/>
      <c r="L56" s="2976"/>
      <c r="M56" s="3006"/>
      <c r="N56" s="3006"/>
      <c r="O56" s="3006"/>
      <c r="P56" s="3006"/>
    </row>
    <row r="57" spans="1:30" ht="15">
      <c r="B57" s="3006"/>
      <c r="C57" s="3006"/>
      <c r="D57" s="3006"/>
      <c r="E57" s="3006"/>
      <c r="F57" s="3006"/>
      <c r="G57" s="3006"/>
      <c r="H57" s="3006"/>
      <c r="I57" s="3006"/>
      <c r="J57" s="3006"/>
      <c r="K57" s="3006"/>
      <c r="L57" s="3010"/>
      <c r="M57" s="3006"/>
      <c r="N57" s="3006" t="s">
        <v>21</v>
      </c>
      <c r="O57" s="3006"/>
      <c r="P57" s="3006"/>
    </row>
    <row r="58" spans="1:30" ht="15">
      <c r="B58" s="3006"/>
      <c r="C58" s="3006"/>
      <c r="D58" s="3006"/>
      <c r="E58" s="3006"/>
      <c r="F58" s="3006"/>
      <c r="G58" s="3006"/>
      <c r="H58" s="3006"/>
      <c r="I58" s="3006"/>
      <c r="J58" s="3006"/>
      <c r="K58" s="3006"/>
      <c r="L58" s="3010"/>
      <c r="M58" s="3006"/>
      <c r="N58" s="3006"/>
      <c r="O58" s="3006"/>
      <c r="P58" s="3006"/>
    </row>
    <row r="59" spans="1:30" ht="15">
      <c r="B59" s="3006"/>
      <c r="C59" s="3006"/>
      <c r="D59" s="3006"/>
      <c r="E59" s="3006"/>
      <c r="F59" s="3006"/>
      <c r="G59" s="3006"/>
      <c r="H59" s="3006"/>
      <c r="I59" s="3006"/>
      <c r="J59" s="3006"/>
      <c r="K59" s="3006"/>
      <c r="L59" s="2976"/>
      <c r="M59" s="3006"/>
      <c r="N59" s="3006"/>
      <c r="O59" s="3006"/>
      <c r="P59" s="3006"/>
      <c r="T59" s="3013"/>
    </row>
    <row r="60" spans="1:30">
      <c r="B60" s="3014"/>
      <c r="C60" s="3006"/>
      <c r="D60" s="3006"/>
      <c r="E60" s="3006"/>
      <c r="F60" s="3006"/>
      <c r="G60" s="3006"/>
      <c r="H60" s="3006"/>
      <c r="I60" s="3006"/>
      <c r="J60" s="3006"/>
      <c r="K60" s="3006"/>
      <c r="L60" s="3006"/>
      <c r="M60" s="3006"/>
      <c r="N60" s="3006"/>
      <c r="O60" s="3006"/>
      <c r="P60" s="3006"/>
    </row>
    <row r="61" spans="1:30">
      <c r="B61" s="3006"/>
      <c r="C61" s="3006"/>
      <c r="D61" s="3006"/>
      <c r="E61" s="3006"/>
      <c r="F61" s="3006"/>
      <c r="G61" s="3006"/>
      <c r="H61" s="3006"/>
      <c r="I61" s="3006"/>
      <c r="J61" s="3006"/>
      <c r="K61" s="3006"/>
      <c r="L61" s="3006"/>
      <c r="M61" s="3006"/>
      <c r="N61" s="3006"/>
      <c r="O61" s="3006"/>
      <c r="P61" s="3006"/>
    </row>
    <row r="62" spans="1:30">
      <c r="B62" s="3006"/>
      <c r="C62" s="3006"/>
      <c r="D62" s="3006"/>
      <c r="E62" s="3006"/>
      <c r="F62" s="3006"/>
      <c r="G62" s="3006"/>
      <c r="H62" s="3006"/>
      <c r="I62" s="3006"/>
      <c r="J62" s="3006"/>
      <c r="K62" s="3006"/>
      <c r="L62" s="3006"/>
      <c r="M62" s="3006"/>
      <c r="N62" s="3006"/>
      <c r="O62" s="3006"/>
      <c r="P62" s="3006"/>
    </row>
    <row r="63" spans="1:30">
      <c r="B63" s="3006"/>
      <c r="C63" s="3006"/>
      <c r="D63" s="3006"/>
      <c r="E63" s="3006"/>
      <c r="F63" s="3006"/>
      <c r="G63" s="3006"/>
      <c r="H63" s="3006"/>
      <c r="I63" s="3006"/>
      <c r="J63" s="3015"/>
      <c r="K63" s="3006"/>
      <c r="L63" s="3006"/>
      <c r="M63" s="3006"/>
      <c r="O63" s="3006"/>
      <c r="P63" s="3006"/>
    </row>
    <row r="64" spans="1:30">
      <c r="B64" s="3006"/>
      <c r="F64" s="3016"/>
      <c r="G64" s="3016"/>
      <c r="H64" s="3016"/>
      <c r="I64" s="3016"/>
      <c r="J64" s="3016"/>
    </row>
    <row r="65" spans="2:10">
      <c r="B65" s="3006"/>
      <c r="F65" s="3016"/>
      <c r="G65" s="3016"/>
      <c r="H65" s="3016"/>
      <c r="I65" s="3016"/>
      <c r="J65" s="3016"/>
    </row>
    <row r="66" spans="2:10">
      <c r="B66" s="3006"/>
      <c r="F66" s="3016"/>
      <c r="G66" s="3016"/>
      <c r="H66" s="3016"/>
      <c r="I66" s="3016"/>
      <c r="J66" s="3016"/>
    </row>
    <row r="67" spans="2:10">
      <c r="B67" s="3006"/>
      <c r="F67" s="3016"/>
      <c r="G67" s="3016"/>
      <c r="H67" s="3016"/>
      <c r="I67" s="3016"/>
      <c r="J67" s="3016"/>
    </row>
    <row r="68" spans="2:10">
      <c r="B68" s="3006"/>
      <c r="F68" s="3016"/>
      <c r="G68" s="3016"/>
      <c r="H68" s="3016"/>
      <c r="I68" s="3016"/>
      <c r="J68" s="3016"/>
    </row>
    <row r="69" spans="2:10">
      <c r="B69" s="3006"/>
      <c r="F69" s="3016"/>
      <c r="G69" s="3016"/>
      <c r="H69" s="3016"/>
      <c r="I69" s="3016"/>
      <c r="J69" s="3016"/>
    </row>
    <row r="70" spans="2:10">
      <c r="F70" s="3016"/>
      <c r="G70" s="3016"/>
      <c r="H70" s="3016"/>
      <c r="I70" s="3016"/>
      <c r="J70" s="3016"/>
    </row>
    <row r="71" spans="2:10">
      <c r="F71" s="3016"/>
      <c r="G71" s="3016"/>
      <c r="H71" s="3016"/>
      <c r="I71" s="3016"/>
      <c r="J71" s="3016"/>
    </row>
    <row r="72" spans="2:10">
      <c r="F72" s="3016"/>
      <c r="G72" s="3016"/>
      <c r="H72" s="3016"/>
      <c r="I72" s="3016"/>
      <c r="J72" s="3016"/>
    </row>
    <row r="73" spans="2:10">
      <c r="F73" s="3016"/>
      <c r="G73" s="3016"/>
      <c r="H73" s="3016"/>
      <c r="I73" s="3016"/>
      <c r="J73" s="3016"/>
    </row>
    <row r="74" spans="2:10">
      <c r="F74" s="3016"/>
      <c r="G74" s="3016"/>
      <c r="H74" s="3016"/>
      <c r="I74" s="3016"/>
      <c r="J74" s="3016"/>
    </row>
    <row r="75" spans="2:10">
      <c r="F75" s="3016"/>
      <c r="G75" s="3016"/>
      <c r="H75" s="3016"/>
      <c r="I75" s="3016"/>
      <c r="J75" s="3016"/>
    </row>
    <row r="76" spans="2:10">
      <c r="F76" s="3016"/>
      <c r="G76" s="3016"/>
      <c r="H76" s="3016"/>
      <c r="I76" s="3016"/>
      <c r="J76" s="3016"/>
    </row>
    <row r="77" spans="2:10">
      <c r="F77" s="3016"/>
      <c r="G77" s="3016"/>
      <c r="H77" s="3016"/>
      <c r="I77" s="3016"/>
      <c r="J77" s="3016"/>
    </row>
    <row r="78" spans="2:10">
      <c r="F78" s="3016"/>
      <c r="G78" s="3016"/>
      <c r="H78" s="3016"/>
      <c r="I78" s="3016"/>
      <c r="J78" s="3016"/>
    </row>
    <row r="79" spans="2:10">
      <c r="F79" s="3016"/>
      <c r="G79" s="3016"/>
      <c r="H79" s="3016"/>
      <c r="I79" s="3016"/>
      <c r="J79" s="3016"/>
    </row>
    <row r="80" spans="2:10">
      <c r="F80" s="3016"/>
      <c r="G80" s="3016"/>
      <c r="H80" s="3016"/>
      <c r="I80" s="3016"/>
      <c r="J80" s="3016"/>
    </row>
    <row r="81" spans="6:10">
      <c r="F81" s="3016"/>
      <c r="G81" s="3016"/>
      <c r="H81" s="3016"/>
      <c r="I81" s="3016"/>
      <c r="J81" s="3016"/>
    </row>
    <row r="82" spans="6:10">
      <c r="F82" s="3016"/>
      <c r="G82" s="3016"/>
      <c r="H82" s="3016"/>
      <c r="I82" s="3016"/>
      <c r="J82" s="3016"/>
    </row>
    <row r="83" spans="6:10">
      <c r="F83" s="3016"/>
      <c r="G83" s="3016"/>
      <c r="H83" s="3016"/>
      <c r="I83" s="3016"/>
      <c r="J83" s="3016"/>
    </row>
    <row r="84" spans="6:10">
      <c r="F84" s="3016"/>
      <c r="G84" s="3016"/>
      <c r="H84" s="3016"/>
      <c r="I84" s="3016"/>
      <c r="J84" s="3016"/>
    </row>
    <row r="85" spans="6:10">
      <c r="F85" s="3016"/>
      <c r="G85" s="3016"/>
      <c r="H85" s="3016"/>
      <c r="I85" s="3016"/>
      <c r="J85" s="3016"/>
    </row>
    <row r="86" spans="6:10">
      <c r="F86" s="3016"/>
      <c r="G86" s="3016"/>
      <c r="H86" s="3016"/>
      <c r="I86" s="3016"/>
      <c r="J86" s="3016"/>
    </row>
    <row r="87" spans="6:10">
      <c r="F87" s="3016"/>
      <c r="G87" s="3016"/>
      <c r="H87" s="3016"/>
      <c r="I87" s="3016"/>
      <c r="J87" s="3016"/>
    </row>
    <row r="88" spans="6:10">
      <c r="F88" s="3016"/>
      <c r="G88" s="3016"/>
      <c r="H88" s="3016"/>
      <c r="I88" s="3016"/>
      <c r="J88" s="3016"/>
    </row>
    <row r="89" spans="6:10">
      <c r="F89" s="3016"/>
      <c r="G89" s="3016"/>
      <c r="H89" s="3016"/>
      <c r="I89" s="3016"/>
      <c r="J89" s="3016"/>
    </row>
    <row r="90" spans="6:10">
      <c r="F90" s="3016"/>
      <c r="G90" s="3016"/>
      <c r="H90" s="3016"/>
      <c r="I90" s="3016"/>
      <c r="J90" s="3016"/>
    </row>
    <row r="91" spans="6:10">
      <c r="F91" s="3016"/>
      <c r="G91" s="3016"/>
      <c r="H91" s="3016"/>
      <c r="I91" s="3016"/>
      <c r="J91" s="3016"/>
    </row>
    <row r="92" spans="6:10">
      <c r="F92" s="3016"/>
      <c r="G92" s="3016"/>
      <c r="H92" s="3016"/>
      <c r="I92" s="3016"/>
      <c r="J92" s="3016"/>
    </row>
    <row r="93" spans="6:10">
      <c r="F93" s="3016"/>
      <c r="G93" s="3016"/>
      <c r="H93" s="3016"/>
      <c r="I93" s="3016"/>
      <c r="J93" s="3016"/>
    </row>
    <row r="94" spans="6:10">
      <c r="F94" s="3016"/>
      <c r="G94" s="3016"/>
      <c r="H94" s="3016"/>
      <c r="I94" s="3016"/>
      <c r="J94" s="3016"/>
    </row>
    <row r="95" spans="6:10">
      <c r="F95" s="3016"/>
      <c r="G95" s="3016"/>
      <c r="H95" s="3016"/>
      <c r="I95" s="3016"/>
      <c r="J95" s="3016"/>
    </row>
    <row r="96" spans="6:10">
      <c r="F96" s="3016"/>
      <c r="G96" s="3016"/>
      <c r="H96" s="3016"/>
      <c r="I96" s="3016"/>
      <c r="J96" s="3016"/>
    </row>
    <row r="97" spans="6:10">
      <c r="F97" s="3016"/>
      <c r="G97" s="3016"/>
      <c r="H97" s="3016"/>
      <c r="I97" s="3016"/>
      <c r="J97" s="3016"/>
    </row>
    <row r="98" spans="6:10">
      <c r="F98" s="3016"/>
      <c r="G98" s="3016"/>
      <c r="H98" s="3016"/>
      <c r="I98" s="3016"/>
      <c r="J98" s="3016"/>
    </row>
    <row r="99" spans="6:10">
      <c r="F99" s="3016"/>
      <c r="G99" s="3016"/>
      <c r="H99" s="3016"/>
      <c r="I99" s="3016"/>
      <c r="J99" s="3016"/>
    </row>
    <row r="100" spans="6:10">
      <c r="F100" s="3016"/>
      <c r="G100" s="3016"/>
      <c r="H100" s="3016"/>
      <c r="I100" s="3016"/>
      <c r="J100" s="3016"/>
    </row>
    <row r="101" spans="6:10">
      <c r="F101" s="3016"/>
      <c r="G101" s="3016"/>
      <c r="H101" s="3016"/>
      <c r="I101" s="3016"/>
      <c r="J101" s="3016"/>
    </row>
    <row r="102" spans="6:10">
      <c r="F102" s="3016"/>
      <c r="G102" s="3016"/>
      <c r="H102" s="3016"/>
      <c r="I102" s="3016"/>
      <c r="J102" s="3016"/>
    </row>
    <row r="103" spans="6:10">
      <c r="F103" s="3016"/>
      <c r="G103" s="3016"/>
      <c r="H103" s="3016"/>
      <c r="I103" s="3016"/>
      <c r="J103" s="3016"/>
    </row>
    <row r="104" spans="6:10">
      <c r="F104" s="3016"/>
      <c r="G104" s="3016"/>
      <c r="H104" s="3016"/>
      <c r="I104" s="3016"/>
      <c r="J104" s="3016"/>
    </row>
    <row r="105" spans="6:10">
      <c r="F105" s="3016"/>
      <c r="G105" s="3016"/>
      <c r="H105" s="3016"/>
      <c r="I105" s="3016"/>
      <c r="J105" s="3016"/>
    </row>
    <row r="106" spans="6:10">
      <c r="F106" s="3016"/>
      <c r="G106" s="3016"/>
      <c r="H106" s="3016"/>
      <c r="I106" s="3016"/>
      <c r="J106" s="3016"/>
    </row>
    <row r="107" spans="6:10">
      <c r="F107" s="3016"/>
      <c r="G107" s="3016"/>
      <c r="H107" s="3016"/>
      <c r="I107" s="3016"/>
      <c r="J107" s="3016"/>
    </row>
    <row r="108" spans="6:10">
      <c r="F108" s="3016"/>
      <c r="G108" s="3016"/>
      <c r="H108" s="3016"/>
      <c r="I108" s="3016"/>
      <c r="J108" s="3016"/>
    </row>
    <row r="109" spans="6:10">
      <c r="F109" s="3016"/>
      <c r="G109" s="3016"/>
      <c r="H109" s="3016"/>
      <c r="I109" s="3016"/>
      <c r="J109" s="3016"/>
    </row>
    <row r="110" spans="6:10">
      <c r="F110" s="3016"/>
      <c r="G110" s="3016"/>
      <c r="H110" s="3016"/>
      <c r="I110" s="3016"/>
      <c r="J110" s="3016"/>
    </row>
    <row r="111" spans="6:10">
      <c r="F111" s="3016"/>
      <c r="G111" s="3016"/>
      <c r="H111" s="3016"/>
      <c r="I111" s="3016"/>
      <c r="J111" s="3016"/>
    </row>
    <row r="112" spans="6:10">
      <c r="F112" s="3016"/>
      <c r="G112" s="3016"/>
      <c r="H112" s="3016"/>
      <c r="I112" s="3016"/>
      <c r="J112" s="3016"/>
    </row>
    <row r="113" spans="6:10">
      <c r="F113" s="3016"/>
      <c r="G113" s="3016"/>
      <c r="H113" s="3016"/>
      <c r="I113" s="3016"/>
      <c r="J113" s="3016"/>
    </row>
    <row r="114" spans="6:10">
      <c r="F114" s="3016"/>
      <c r="G114" s="3016"/>
      <c r="H114" s="3016"/>
      <c r="I114" s="3016"/>
      <c r="J114" s="3016"/>
    </row>
    <row r="115" spans="6:10">
      <c r="F115" s="3016"/>
      <c r="G115" s="3016"/>
      <c r="H115" s="3016"/>
      <c r="I115" s="3016"/>
      <c r="J115" s="3016"/>
    </row>
    <row r="116" spans="6:10">
      <c r="F116" s="3016"/>
      <c r="G116" s="3016"/>
      <c r="H116" s="3016"/>
      <c r="I116" s="3016"/>
      <c r="J116" s="3016"/>
    </row>
    <row r="117" spans="6:10">
      <c r="F117" s="3016"/>
      <c r="G117" s="3016"/>
      <c r="H117" s="3016"/>
      <c r="I117" s="3016"/>
      <c r="J117" s="3016"/>
    </row>
    <row r="118" spans="6:10">
      <c r="F118" s="3016"/>
      <c r="G118" s="3016"/>
      <c r="H118" s="3016"/>
      <c r="I118" s="3016"/>
      <c r="J118" s="3016"/>
    </row>
    <row r="119" spans="6:10">
      <c r="F119" s="3016"/>
      <c r="G119" s="3016"/>
      <c r="H119" s="3016"/>
      <c r="I119" s="3016"/>
      <c r="J119" s="3016"/>
    </row>
    <row r="120" spans="6:10">
      <c r="F120" s="3016"/>
      <c r="G120" s="3016"/>
      <c r="H120" s="3016"/>
      <c r="I120" s="3016"/>
      <c r="J120" s="3016"/>
    </row>
    <row r="121" spans="6:10">
      <c r="F121" s="3016"/>
      <c r="G121" s="3016"/>
      <c r="H121" s="3016"/>
      <c r="I121" s="3016"/>
      <c r="J121" s="3016"/>
    </row>
  </sheetData>
  <mergeCells count="1">
    <mergeCell ref="R8:T9"/>
  </mergeCells>
  <pageMargins left="0.7" right="0.7" top="0.75" bottom="0.75" header="0.3" footer="0.25"/>
  <pageSetup scale="62" orientation="landscape" r:id="rId1"/>
  <headerFooter scaleWithDoc="0">
    <oddFooter>&amp;C&amp;8 5</oddFooter>
  </headerFooter>
  <drawing r:id="rId2"/>
</worksheet>
</file>

<file path=xl/worksheets/sheet6.xml><?xml version="1.0" encoding="utf-8"?>
<worksheet xmlns="http://schemas.openxmlformats.org/spreadsheetml/2006/main" xmlns:r="http://schemas.openxmlformats.org/officeDocument/2006/relationships">
  <sheetPr codeName="Sheet9">
    <pageSetUpPr autoPageBreaks="0"/>
  </sheetPr>
  <dimension ref="A1:IR52"/>
  <sheetViews>
    <sheetView showGridLines="0" showOutlineSymbols="0" zoomScale="75" zoomScaleNormal="75" workbookViewId="0"/>
  </sheetViews>
  <sheetFormatPr defaultColWidth="8.88671875" defaultRowHeight="15"/>
  <cols>
    <col min="1" max="1" width="38.109375" style="300" customWidth="1"/>
    <col min="2" max="2" width="13.77734375" style="300" customWidth="1"/>
    <col min="3" max="3" width="2.44140625" style="300" customWidth="1"/>
    <col min="4" max="4" width="13.77734375" style="300" customWidth="1"/>
    <col min="5" max="5" width="2" style="300" customWidth="1"/>
    <col min="6" max="6" width="13.77734375" style="300" customWidth="1"/>
    <col min="7" max="7" width="1.6640625" style="300" customWidth="1"/>
    <col min="8" max="8" width="13.77734375" style="300" customWidth="1"/>
    <col min="9" max="9" width="1.5546875" style="300" customWidth="1"/>
    <col min="10" max="10" width="13.77734375" style="300" customWidth="1"/>
    <col min="11" max="11" width="1.6640625" style="300" customWidth="1"/>
    <col min="12" max="12" width="13.77734375" style="300" customWidth="1"/>
    <col min="13" max="13" width="1.44140625" style="300" customWidth="1"/>
    <col min="14" max="14" width="13.77734375" style="300" customWidth="1"/>
    <col min="15" max="15" width="2.5546875" style="300" customWidth="1"/>
    <col min="16" max="16" width="13.77734375" style="300" customWidth="1"/>
    <col min="17" max="17" width="6.88671875" style="300" customWidth="1"/>
    <col min="18" max="18" width="13.5546875" style="388" customWidth="1"/>
    <col min="19" max="19" width="9.6640625" style="300" customWidth="1"/>
    <col min="20" max="20" width="9.6640625" style="388" customWidth="1"/>
    <col min="21" max="16384" width="8.88671875" style="300"/>
  </cols>
  <sheetData>
    <row r="1" spans="1:252">
      <c r="A1" s="1720" t="s">
        <v>1805</v>
      </c>
    </row>
    <row r="2" spans="1:252">
      <c r="A2" s="2788"/>
    </row>
    <row r="3" spans="1:252" s="289" customFormat="1" ht="18" customHeight="1">
      <c r="A3" s="284" t="s">
        <v>0</v>
      </c>
      <c r="B3" s="284"/>
      <c r="C3" s="284"/>
      <c r="D3" s="284"/>
      <c r="E3" s="284"/>
      <c r="F3" s="285"/>
      <c r="G3" s="285"/>
      <c r="H3" s="284"/>
      <c r="I3" s="284"/>
      <c r="J3" s="284"/>
      <c r="K3" s="284"/>
      <c r="L3" s="284"/>
      <c r="M3" s="284"/>
      <c r="N3" s="1094"/>
      <c r="O3" s="3149" t="s">
        <v>79</v>
      </c>
      <c r="P3" s="3150"/>
      <c r="Q3" s="286"/>
      <c r="R3" s="288"/>
      <c r="S3" s="287"/>
      <c r="T3" s="288"/>
      <c r="U3" s="287"/>
      <c r="V3" s="287"/>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row>
    <row r="4" spans="1:252" s="289" customFormat="1" ht="15.75">
      <c r="A4" s="284" t="s">
        <v>424</v>
      </c>
      <c r="B4" s="284"/>
      <c r="C4" s="284"/>
      <c r="D4" s="284"/>
      <c r="E4" s="284"/>
      <c r="F4" s="285"/>
      <c r="G4" s="285"/>
      <c r="H4" s="284"/>
      <c r="I4" s="284"/>
      <c r="J4" s="284"/>
      <c r="K4" s="284"/>
      <c r="L4" s="284"/>
      <c r="M4" s="284"/>
      <c r="N4" s="284"/>
      <c r="O4" s="284"/>
      <c r="P4" s="284"/>
      <c r="Q4" s="286"/>
      <c r="R4" s="288"/>
      <c r="S4" s="287"/>
      <c r="T4" s="288"/>
      <c r="U4" s="287"/>
      <c r="V4" s="287"/>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c r="HM4" s="285"/>
      <c r="HN4" s="285"/>
      <c r="HO4" s="285"/>
      <c r="HP4" s="285"/>
      <c r="HQ4" s="285"/>
      <c r="HR4" s="285"/>
      <c r="HS4" s="285"/>
      <c r="HT4" s="285"/>
      <c r="HU4" s="285"/>
      <c r="HV4" s="285"/>
      <c r="HW4" s="285"/>
      <c r="HX4" s="285"/>
      <c r="HY4" s="285"/>
      <c r="HZ4" s="285"/>
      <c r="IA4" s="285"/>
      <c r="IB4" s="285"/>
      <c r="IC4" s="285"/>
      <c r="ID4" s="285"/>
      <c r="IE4" s="285"/>
      <c r="IF4" s="285"/>
      <c r="IG4" s="285"/>
      <c r="IH4" s="285"/>
      <c r="II4" s="285"/>
      <c r="IJ4" s="285"/>
      <c r="IK4" s="285"/>
      <c r="IL4" s="285"/>
      <c r="IM4" s="285"/>
      <c r="IN4" s="285"/>
      <c r="IO4" s="285"/>
      <c r="IP4" s="285"/>
      <c r="IQ4" s="285"/>
      <c r="IR4" s="285"/>
    </row>
    <row r="5" spans="1:252" s="289" customFormat="1" ht="15.75">
      <c r="A5" s="530" t="s">
        <v>1597</v>
      </c>
      <c r="B5" s="284"/>
      <c r="C5" s="284"/>
      <c r="D5" s="284"/>
      <c r="E5" s="284"/>
      <c r="F5" s="285"/>
      <c r="G5" s="285"/>
      <c r="H5" s="284"/>
      <c r="I5" s="284"/>
      <c r="J5" s="284"/>
      <c r="K5" s="284"/>
      <c r="L5" s="284"/>
      <c r="M5" s="284"/>
      <c r="N5" s="284"/>
      <c r="O5" s="284"/>
      <c r="P5" s="284" t="s">
        <v>21</v>
      </c>
      <c r="Q5" s="286"/>
      <c r="R5" s="288"/>
      <c r="S5" s="287"/>
      <c r="T5" s="288"/>
      <c r="U5" s="287"/>
      <c r="V5" s="287"/>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c r="HZ5" s="285"/>
      <c r="IA5" s="285"/>
      <c r="IB5" s="285"/>
      <c r="IC5" s="285"/>
      <c r="ID5" s="285"/>
      <c r="IE5" s="285"/>
      <c r="IF5" s="285"/>
      <c r="IG5" s="285"/>
      <c r="IH5" s="285"/>
      <c r="II5" s="285"/>
      <c r="IJ5" s="285"/>
      <c r="IK5" s="285"/>
      <c r="IL5" s="285"/>
      <c r="IM5" s="285"/>
      <c r="IN5" s="285"/>
      <c r="IO5" s="285"/>
      <c r="IP5" s="285"/>
      <c r="IQ5" s="285"/>
      <c r="IR5" s="285"/>
    </row>
    <row r="6" spans="1:252" s="289" customFormat="1" ht="15.75">
      <c r="A6" s="284" t="s">
        <v>1590</v>
      </c>
      <c r="B6" s="284"/>
      <c r="C6" s="284"/>
      <c r="D6" s="284"/>
      <c r="E6" s="284"/>
      <c r="F6" s="285"/>
      <c r="G6" s="285"/>
      <c r="H6" s="284"/>
      <c r="I6" s="284"/>
      <c r="J6" s="284"/>
      <c r="K6" s="284"/>
      <c r="L6" s="284"/>
      <c r="M6" s="284"/>
      <c r="N6" s="284"/>
      <c r="O6" s="284"/>
      <c r="P6" s="284"/>
      <c r="Q6" s="286"/>
      <c r="R6" s="288"/>
      <c r="S6" s="287"/>
      <c r="T6" s="288"/>
      <c r="U6" s="287"/>
      <c r="V6" s="287"/>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c r="GR6" s="285"/>
      <c r="GS6" s="285"/>
      <c r="GT6" s="285"/>
      <c r="GU6" s="285"/>
      <c r="GV6" s="285"/>
      <c r="GW6" s="285"/>
      <c r="GX6" s="285"/>
      <c r="GY6" s="285"/>
      <c r="GZ6" s="285"/>
      <c r="HA6" s="285"/>
      <c r="HB6" s="285"/>
      <c r="HC6" s="285"/>
      <c r="HD6" s="285"/>
      <c r="HE6" s="285"/>
      <c r="HF6" s="285"/>
      <c r="HG6" s="285"/>
      <c r="HH6" s="285"/>
      <c r="HI6" s="285"/>
      <c r="HJ6" s="285"/>
      <c r="HK6" s="285"/>
      <c r="HL6" s="285"/>
      <c r="HM6" s="285"/>
      <c r="HN6" s="285"/>
      <c r="HO6" s="285"/>
      <c r="HP6" s="285"/>
      <c r="HQ6" s="285"/>
      <c r="HR6" s="285"/>
      <c r="HS6" s="285"/>
      <c r="HT6" s="285"/>
      <c r="HU6" s="285"/>
      <c r="HV6" s="285"/>
      <c r="HW6" s="285"/>
      <c r="HX6" s="285"/>
      <c r="HY6" s="285"/>
      <c r="HZ6" s="285"/>
      <c r="IA6" s="285"/>
      <c r="IB6" s="285"/>
      <c r="IC6" s="285"/>
      <c r="ID6" s="285"/>
      <c r="IE6" s="285"/>
      <c r="IF6" s="285"/>
      <c r="IG6" s="285"/>
      <c r="IH6" s="285"/>
      <c r="II6" s="285"/>
      <c r="IJ6" s="285"/>
      <c r="IK6" s="285"/>
      <c r="IL6" s="285"/>
      <c r="IM6" s="285"/>
      <c r="IN6" s="285"/>
      <c r="IO6" s="285"/>
      <c r="IP6" s="285"/>
      <c r="IQ6" s="285"/>
      <c r="IR6" s="285"/>
    </row>
    <row r="7" spans="1:252" s="289" customFormat="1" ht="15.75">
      <c r="A7" s="290"/>
      <c r="B7" s="284"/>
      <c r="C7" s="284"/>
      <c r="D7" s="284"/>
      <c r="E7" s="284"/>
      <c r="F7" s="285"/>
      <c r="G7" s="285"/>
      <c r="H7" s="284"/>
      <c r="I7" s="284"/>
      <c r="J7" s="284"/>
      <c r="K7" s="284"/>
      <c r="L7" s="284"/>
      <c r="M7" s="284"/>
      <c r="N7" s="284"/>
      <c r="O7" s="284"/>
      <c r="P7" s="284"/>
      <c r="Q7" s="286"/>
      <c r="R7" s="288"/>
      <c r="S7" s="287"/>
      <c r="T7" s="288"/>
      <c r="U7" s="287"/>
      <c r="V7" s="287"/>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c r="DE7" s="285"/>
      <c r="DF7" s="285"/>
      <c r="DG7" s="285"/>
      <c r="DH7" s="285"/>
      <c r="DI7" s="285"/>
      <c r="DJ7" s="285"/>
      <c r="DK7" s="285"/>
      <c r="DL7" s="285"/>
      <c r="DM7" s="285"/>
      <c r="DN7" s="285"/>
      <c r="DO7" s="285"/>
      <c r="DP7" s="285"/>
      <c r="DQ7" s="285"/>
      <c r="DR7" s="285"/>
      <c r="DS7" s="285"/>
      <c r="DT7" s="285"/>
      <c r="DU7" s="285"/>
      <c r="DV7" s="285"/>
      <c r="DW7" s="285"/>
      <c r="DX7" s="285"/>
      <c r="DY7" s="285"/>
      <c r="DZ7" s="285"/>
      <c r="EA7" s="285"/>
      <c r="EB7" s="285"/>
      <c r="EC7" s="285"/>
      <c r="ED7" s="285"/>
      <c r="EE7" s="285"/>
      <c r="EF7" s="285"/>
      <c r="EG7" s="285"/>
      <c r="EH7" s="285"/>
      <c r="EI7" s="285"/>
      <c r="EJ7" s="285"/>
      <c r="EK7" s="285"/>
      <c r="EL7" s="285"/>
      <c r="EM7" s="285"/>
      <c r="EN7" s="285"/>
      <c r="EO7" s="285"/>
      <c r="EP7" s="285"/>
      <c r="EQ7" s="285"/>
      <c r="ER7" s="285"/>
      <c r="ES7" s="285"/>
      <c r="ET7" s="285"/>
      <c r="EU7" s="285"/>
      <c r="EV7" s="285"/>
      <c r="EW7" s="285"/>
      <c r="EX7" s="285"/>
      <c r="EY7" s="285"/>
      <c r="EZ7" s="285"/>
      <c r="FA7" s="285"/>
      <c r="FB7" s="285"/>
      <c r="FC7" s="285"/>
      <c r="FD7" s="285"/>
      <c r="FE7" s="285"/>
      <c r="FF7" s="285"/>
      <c r="FG7" s="285"/>
      <c r="FH7" s="285"/>
      <c r="FI7" s="285"/>
      <c r="FJ7" s="285"/>
      <c r="FK7" s="285"/>
      <c r="FL7" s="285"/>
      <c r="FM7" s="285"/>
      <c r="FN7" s="285"/>
      <c r="FO7" s="285"/>
      <c r="FP7" s="285"/>
      <c r="FQ7" s="285"/>
      <c r="FR7" s="285"/>
      <c r="FS7" s="285"/>
      <c r="FT7" s="285"/>
      <c r="FU7" s="285"/>
      <c r="FV7" s="285"/>
      <c r="FW7" s="285"/>
      <c r="FX7" s="285"/>
      <c r="FY7" s="285"/>
      <c r="FZ7" s="285"/>
      <c r="GA7" s="285"/>
      <c r="GB7" s="285"/>
      <c r="GC7" s="285"/>
      <c r="GD7" s="285"/>
      <c r="GE7" s="285"/>
      <c r="GF7" s="285"/>
      <c r="GG7" s="285"/>
      <c r="GH7" s="285"/>
      <c r="GI7" s="285"/>
      <c r="GJ7" s="285"/>
      <c r="GK7" s="285"/>
      <c r="GL7" s="285"/>
      <c r="GM7" s="285"/>
      <c r="GN7" s="285"/>
      <c r="GO7" s="285"/>
      <c r="GP7" s="285"/>
      <c r="GQ7" s="285"/>
      <c r="GR7" s="285"/>
      <c r="GS7" s="285"/>
      <c r="GT7" s="285"/>
      <c r="GU7" s="285"/>
      <c r="GV7" s="285"/>
      <c r="GW7" s="285"/>
      <c r="GX7" s="285"/>
      <c r="GY7" s="285"/>
      <c r="GZ7" s="285"/>
      <c r="HA7" s="285"/>
      <c r="HB7" s="285"/>
      <c r="HC7" s="285"/>
      <c r="HD7" s="285"/>
      <c r="HE7" s="285"/>
      <c r="HF7" s="285"/>
      <c r="HG7" s="285"/>
      <c r="HH7" s="285"/>
      <c r="HI7" s="285"/>
      <c r="HJ7" s="285"/>
      <c r="HK7" s="285"/>
      <c r="HL7" s="285"/>
      <c r="HM7" s="285"/>
      <c r="HN7" s="285"/>
      <c r="HO7" s="285"/>
      <c r="HP7" s="285"/>
      <c r="HQ7" s="285"/>
      <c r="HR7" s="285"/>
      <c r="HS7" s="285"/>
      <c r="HT7" s="285"/>
      <c r="HU7" s="285"/>
      <c r="HV7" s="285"/>
      <c r="HW7" s="285"/>
      <c r="HX7" s="285"/>
      <c r="HY7" s="285"/>
      <c r="HZ7" s="285"/>
      <c r="IA7" s="285"/>
      <c r="IB7" s="285"/>
      <c r="IC7" s="285"/>
      <c r="ID7" s="285"/>
      <c r="IE7" s="285"/>
      <c r="IF7" s="285"/>
      <c r="IG7" s="285"/>
      <c r="IH7" s="285"/>
      <c r="II7" s="285"/>
      <c r="IJ7" s="285"/>
      <c r="IK7" s="285"/>
      <c r="IL7" s="285"/>
      <c r="IM7" s="285"/>
      <c r="IN7" s="285"/>
      <c r="IO7" s="285"/>
      <c r="IP7" s="285"/>
      <c r="IQ7" s="285"/>
      <c r="IR7" s="285"/>
    </row>
    <row r="8" spans="1:252" s="289" customFormat="1" ht="15.75">
      <c r="B8" s="284"/>
      <c r="C8" s="284"/>
      <c r="D8" s="284"/>
      <c r="E8" s="284"/>
      <c r="F8" s="285"/>
      <c r="G8" s="285"/>
      <c r="H8" s="284"/>
      <c r="I8" s="284"/>
      <c r="J8" s="284"/>
      <c r="K8" s="284"/>
      <c r="L8" s="284"/>
      <c r="M8" s="284"/>
      <c r="N8" s="284"/>
      <c r="O8" s="284"/>
      <c r="P8" s="284"/>
      <c r="Q8" s="286"/>
      <c r="R8" s="288"/>
      <c r="S8" s="287"/>
      <c r="T8" s="288"/>
      <c r="U8" s="287"/>
      <c r="V8" s="287"/>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c r="EG8" s="285"/>
      <c r="EH8" s="285"/>
      <c r="EI8" s="285"/>
      <c r="EJ8" s="285"/>
      <c r="EK8" s="285"/>
      <c r="EL8" s="285"/>
      <c r="EM8" s="285"/>
      <c r="EN8" s="285"/>
      <c r="EO8" s="285"/>
      <c r="EP8" s="285"/>
      <c r="EQ8" s="285"/>
      <c r="ER8" s="285"/>
      <c r="ES8" s="285"/>
      <c r="ET8" s="285"/>
      <c r="EU8" s="285"/>
      <c r="EV8" s="285"/>
      <c r="EW8" s="285"/>
      <c r="EX8" s="285"/>
      <c r="EY8" s="285"/>
      <c r="EZ8" s="285"/>
      <c r="FA8" s="285"/>
      <c r="FB8" s="285"/>
      <c r="FC8" s="285"/>
      <c r="FD8" s="285"/>
      <c r="FE8" s="285"/>
      <c r="FF8" s="285"/>
      <c r="FG8" s="285"/>
      <c r="FH8" s="285"/>
      <c r="FI8" s="285"/>
      <c r="FJ8" s="285"/>
      <c r="FK8" s="285"/>
      <c r="FL8" s="285"/>
      <c r="FM8" s="285"/>
      <c r="FN8" s="285"/>
      <c r="FO8" s="285"/>
      <c r="FP8" s="285"/>
      <c r="FQ8" s="285"/>
      <c r="FR8" s="285"/>
      <c r="FS8" s="285"/>
      <c r="FT8" s="285"/>
      <c r="FU8" s="285"/>
      <c r="FV8" s="285"/>
      <c r="FW8" s="285"/>
      <c r="FX8" s="285"/>
      <c r="FY8" s="285"/>
      <c r="FZ8" s="285"/>
      <c r="GA8" s="285"/>
      <c r="GB8" s="285"/>
      <c r="GC8" s="285"/>
      <c r="GD8" s="285"/>
      <c r="GE8" s="285"/>
      <c r="GF8" s="285"/>
      <c r="GG8" s="285"/>
      <c r="GH8" s="285"/>
      <c r="GI8" s="285"/>
      <c r="GJ8" s="285"/>
      <c r="GK8" s="285"/>
      <c r="GL8" s="285"/>
      <c r="GM8" s="285"/>
      <c r="GN8" s="285"/>
      <c r="GO8" s="285"/>
      <c r="GP8" s="285"/>
      <c r="GQ8" s="285"/>
      <c r="GR8" s="285"/>
      <c r="GS8" s="285"/>
      <c r="GT8" s="285"/>
      <c r="GU8" s="285"/>
      <c r="GV8" s="285"/>
      <c r="GW8" s="285"/>
      <c r="GX8" s="285"/>
      <c r="GY8" s="285"/>
      <c r="GZ8" s="285"/>
      <c r="HA8" s="285"/>
      <c r="HB8" s="285"/>
      <c r="HC8" s="285"/>
      <c r="HD8" s="285"/>
      <c r="HE8" s="285"/>
      <c r="HF8" s="285"/>
      <c r="HG8" s="285"/>
      <c r="HH8" s="285"/>
      <c r="HI8" s="285"/>
      <c r="HJ8" s="285"/>
      <c r="HK8" s="285"/>
      <c r="HL8" s="285"/>
      <c r="HM8" s="285"/>
      <c r="HN8" s="285"/>
      <c r="HO8" s="285"/>
      <c r="HP8" s="285"/>
      <c r="HQ8" s="285"/>
      <c r="HR8" s="285"/>
      <c r="HS8" s="285"/>
      <c r="HT8" s="285"/>
      <c r="HU8" s="285"/>
      <c r="HV8" s="285"/>
      <c r="HW8" s="285"/>
      <c r="HX8" s="285"/>
      <c r="HY8" s="285"/>
      <c r="HZ8" s="285"/>
      <c r="IA8" s="285"/>
      <c r="IB8" s="285"/>
      <c r="IC8" s="285"/>
      <c r="ID8" s="285"/>
      <c r="IE8" s="285"/>
      <c r="IF8" s="285"/>
      <c r="IG8" s="285"/>
      <c r="IH8" s="285"/>
      <c r="II8" s="285"/>
      <c r="IJ8" s="285"/>
      <c r="IK8" s="285"/>
      <c r="IL8" s="285"/>
      <c r="IM8" s="285"/>
      <c r="IN8" s="285"/>
      <c r="IO8" s="285"/>
      <c r="IP8" s="285"/>
      <c r="IQ8" s="285"/>
      <c r="IR8" s="285"/>
    </row>
    <row r="9" spans="1:252" s="289" customFormat="1" ht="8.1" customHeight="1">
      <c r="A9" s="286"/>
      <c r="B9" s="284"/>
      <c r="C9" s="284"/>
      <c r="D9" s="284"/>
      <c r="E9" s="284"/>
      <c r="F9" s="284"/>
      <c r="G9" s="285"/>
      <c r="H9" s="284"/>
      <c r="I9" s="284"/>
      <c r="J9" s="284"/>
      <c r="K9" s="284"/>
      <c r="L9" s="284"/>
      <c r="M9" s="284"/>
      <c r="N9" s="284"/>
      <c r="O9" s="284"/>
      <c r="P9" s="284"/>
      <c r="Q9" s="286"/>
      <c r="R9" s="291"/>
      <c r="S9" s="286"/>
      <c r="T9" s="292"/>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5"/>
      <c r="DP9" s="285"/>
      <c r="DQ9" s="285"/>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5"/>
      <c r="FF9" s="285"/>
      <c r="FG9" s="285"/>
      <c r="FH9" s="285"/>
      <c r="FI9" s="285"/>
      <c r="FJ9" s="285"/>
      <c r="FK9" s="285"/>
      <c r="FL9" s="285"/>
      <c r="FM9" s="285"/>
      <c r="FN9" s="285"/>
      <c r="FO9" s="285"/>
      <c r="FP9" s="285"/>
      <c r="FQ9" s="285"/>
      <c r="FR9" s="285"/>
      <c r="FS9" s="285"/>
      <c r="FT9" s="285"/>
      <c r="FU9" s="285"/>
      <c r="FV9" s="285"/>
      <c r="FW9" s="285"/>
      <c r="FX9" s="285"/>
      <c r="FY9" s="285"/>
      <c r="FZ9" s="285"/>
      <c r="GA9" s="285"/>
      <c r="GB9" s="285"/>
      <c r="GC9" s="285"/>
      <c r="GD9" s="285"/>
      <c r="GE9" s="285"/>
      <c r="GF9" s="285"/>
      <c r="GG9" s="285"/>
      <c r="GH9" s="285"/>
      <c r="GI9" s="285"/>
      <c r="GJ9" s="285"/>
      <c r="GK9" s="285"/>
      <c r="GL9" s="285"/>
      <c r="GM9" s="285"/>
      <c r="GN9" s="285"/>
      <c r="GO9" s="285"/>
      <c r="GP9" s="285"/>
      <c r="GQ9" s="285"/>
      <c r="GR9" s="285"/>
      <c r="GS9" s="285"/>
      <c r="GT9" s="285"/>
      <c r="GU9" s="285"/>
      <c r="GV9" s="285"/>
      <c r="GW9" s="285"/>
      <c r="GX9" s="285"/>
      <c r="GY9" s="285"/>
      <c r="GZ9" s="285"/>
      <c r="HA9" s="285"/>
      <c r="HB9" s="285"/>
      <c r="HC9" s="285"/>
      <c r="HD9" s="285"/>
      <c r="HE9" s="285"/>
      <c r="HF9" s="285"/>
      <c r="HG9" s="285"/>
      <c r="HH9" s="285"/>
      <c r="HI9" s="285"/>
      <c r="HJ9" s="285"/>
      <c r="HK9" s="285"/>
      <c r="HL9" s="285"/>
      <c r="HM9" s="285"/>
      <c r="HN9" s="285"/>
      <c r="HO9" s="285"/>
      <c r="HP9" s="285"/>
      <c r="HQ9" s="285"/>
      <c r="HR9" s="285"/>
      <c r="HS9" s="285"/>
      <c r="HT9" s="285"/>
      <c r="HU9" s="285"/>
      <c r="HV9" s="285"/>
      <c r="HW9" s="285"/>
      <c r="HX9" s="285"/>
      <c r="HY9" s="285"/>
      <c r="HZ9" s="285"/>
      <c r="IA9" s="285"/>
      <c r="IB9" s="285"/>
      <c r="IC9" s="285"/>
      <c r="ID9" s="285"/>
      <c r="IE9" s="285"/>
      <c r="IF9" s="285"/>
      <c r="IG9" s="285"/>
      <c r="IH9" s="285"/>
      <c r="II9" s="285"/>
      <c r="IJ9" s="285"/>
      <c r="IK9" s="285"/>
      <c r="IL9" s="285"/>
      <c r="IM9" s="285"/>
      <c r="IN9" s="285"/>
      <c r="IO9" s="285"/>
      <c r="IP9" s="285"/>
      <c r="IQ9" s="285"/>
      <c r="IR9" s="285"/>
    </row>
    <row r="10" spans="1:252" s="289" customFormat="1" ht="15.75">
      <c r="A10" s="286"/>
      <c r="B10" s="284"/>
      <c r="C10" s="284"/>
      <c r="D10" s="284"/>
      <c r="E10" s="284"/>
      <c r="F10" s="284"/>
      <c r="G10" s="285"/>
      <c r="H10" s="284"/>
      <c r="I10" s="284"/>
      <c r="J10" s="284"/>
      <c r="K10" s="284"/>
      <c r="L10" s="284"/>
      <c r="M10" s="284"/>
      <c r="N10" s="284"/>
      <c r="O10" s="284"/>
      <c r="P10" s="284"/>
      <c r="Q10" s="286"/>
      <c r="R10" s="288"/>
      <c r="S10" s="287"/>
      <c r="T10" s="288"/>
      <c r="U10" s="287"/>
      <c r="V10" s="287"/>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c r="DP10" s="285"/>
      <c r="DQ10" s="285"/>
      <c r="DR10" s="285"/>
      <c r="DS10" s="285"/>
      <c r="DT10" s="285"/>
      <c r="DU10" s="285"/>
      <c r="DV10" s="285"/>
      <c r="DW10" s="285"/>
      <c r="DX10" s="285"/>
      <c r="DY10" s="285"/>
      <c r="DZ10" s="285"/>
      <c r="EA10" s="285"/>
      <c r="EB10" s="285"/>
      <c r="EC10" s="285"/>
      <c r="ED10" s="285"/>
      <c r="EE10" s="285"/>
      <c r="EF10" s="285"/>
      <c r="EG10" s="285"/>
      <c r="EH10" s="285"/>
      <c r="EI10" s="285"/>
      <c r="EJ10" s="285"/>
      <c r="EK10" s="285"/>
      <c r="EL10" s="285"/>
      <c r="EM10" s="285"/>
      <c r="EN10" s="285"/>
      <c r="EO10" s="285"/>
      <c r="EP10" s="285"/>
      <c r="EQ10" s="285"/>
      <c r="ER10" s="285"/>
      <c r="ES10" s="285"/>
      <c r="ET10" s="285"/>
      <c r="EU10" s="285"/>
      <c r="EV10" s="285"/>
      <c r="EW10" s="285"/>
      <c r="EX10" s="285"/>
      <c r="EY10" s="285"/>
      <c r="EZ10" s="285"/>
      <c r="FA10" s="285"/>
      <c r="FB10" s="285"/>
      <c r="FC10" s="285"/>
      <c r="FD10" s="285"/>
      <c r="FE10" s="285"/>
      <c r="FF10" s="285"/>
      <c r="FG10" s="285"/>
      <c r="FH10" s="285"/>
      <c r="FI10" s="285"/>
      <c r="FJ10" s="285"/>
      <c r="FK10" s="285"/>
      <c r="FL10" s="285"/>
      <c r="FM10" s="285"/>
      <c r="FN10" s="285"/>
      <c r="FO10" s="285"/>
      <c r="FP10" s="285"/>
      <c r="FQ10" s="285"/>
      <c r="FR10" s="285"/>
      <c r="FS10" s="285"/>
      <c r="FT10" s="285"/>
      <c r="FU10" s="285"/>
      <c r="FV10" s="285"/>
      <c r="FW10" s="285"/>
      <c r="FX10" s="285"/>
      <c r="FY10" s="285"/>
      <c r="FZ10" s="285"/>
      <c r="GA10" s="285"/>
      <c r="GB10" s="285"/>
      <c r="GC10" s="285"/>
      <c r="GD10" s="285"/>
      <c r="GE10" s="285"/>
      <c r="GF10" s="285"/>
      <c r="GG10" s="285"/>
      <c r="GH10" s="285"/>
      <c r="GI10" s="285"/>
      <c r="GJ10" s="285"/>
      <c r="GK10" s="285"/>
      <c r="GL10" s="285"/>
      <c r="GM10" s="285"/>
      <c r="GN10" s="285"/>
      <c r="GO10" s="285"/>
      <c r="GP10" s="285"/>
      <c r="GQ10" s="285"/>
      <c r="GR10" s="285"/>
      <c r="GS10" s="285"/>
      <c r="GT10" s="285"/>
      <c r="GU10" s="285"/>
      <c r="GV10" s="285"/>
      <c r="GW10" s="285"/>
      <c r="GX10" s="285"/>
      <c r="GY10" s="285"/>
      <c r="GZ10" s="285"/>
      <c r="HA10" s="285"/>
      <c r="HB10" s="285"/>
      <c r="HC10" s="285"/>
      <c r="HD10" s="285"/>
      <c r="HE10" s="285"/>
      <c r="HF10" s="285"/>
      <c r="HG10" s="285"/>
      <c r="HH10" s="285"/>
      <c r="HI10" s="285"/>
      <c r="HJ10" s="285"/>
      <c r="HK10" s="285"/>
      <c r="HL10" s="285"/>
      <c r="HM10" s="285"/>
      <c r="HN10" s="285"/>
      <c r="HO10" s="285"/>
      <c r="HP10" s="285"/>
      <c r="HQ10" s="285"/>
      <c r="HR10" s="285"/>
      <c r="HS10" s="285"/>
      <c r="HT10" s="285"/>
      <c r="HU10" s="285"/>
      <c r="HV10" s="285"/>
      <c r="HW10" s="285"/>
      <c r="HX10" s="285"/>
      <c r="HY10" s="285"/>
      <c r="HZ10" s="285"/>
      <c r="IA10" s="285"/>
      <c r="IB10" s="285"/>
      <c r="IC10" s="285"/>
      <c r="ID10" s="285"/>
      <c r="IE10" s="285"/>
      <c r="IF10" s="285"/>
      <c r="IG10" s="285"/>
      <c r="IH10" s="285"/>
      <c r="II10" s="285"/>
      <c r="IJ10" s="285"/>
      <c r="IK10" s="285"/>
      <c r="IL10" s="285"/>
      <c r="IM10" s="285"/>
      <c r="IN10" s="285"/>
      <c r="IO10" s="285"/>
      <c r="IP10" s="285"/>
      <c r="IQ10" s="285"/>
      <c r="IR10" s="285"/>
    </row>
    <row r="11" spans="1:252" s="289" customFormat="1" ht="15.75">
      <c r="A11" s="286"/>
      <c r="B11" s="284"/>
      <c r="C11" s="284"/>
      <c r="D11" s="284"/>
      <c r="E11" s="284"/>
      <c r="F11" s="284"/>
      <c r="G11" s="285"/>
      <c r="H11" s="284"/>
      <c r="I11" s="284"/>
      <c r="K11" s="293"/>
      <c r="L11" s="294"/>
      <c r="M11" s="295"/>
      <c r="N11" s="293"/>
      <c r="O11" s="293"/>
      <c r="P11" s="293"/>
      <c r="Q11" s="286"/>
      <c r="R11" s="288"/>
      <c r="S11" s="287"/>
      <c r="T11" s="288"/>
      <c r="U11" s="287"/>
      <c r="V11" s="287"/>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85"/>
      <c r="GE11" s="285"/>
      <c r="GF11" s="285"/>
      <c r="GG11" s="285"/>
      <c r="GH11" s="285"/>
      <c r="GI11" s="285"/>
      <c r="GJ11" s="285"/>
      <c r="GK11" s="285"/>
      <c r="GL11" s="285"/>
      <c r="GM11" s="285"/>
      <c r="GN11" s="285"/>
      <c r="GO11" s="285"/>
      <c r="GP11" s="285"/>
      <c r="GQ11" s="285"/>
      <c r="GR11" s="285"/>
      <c r="GS11" s="285"/>
      <c r="GT11" s="285"/>
      <c r="GU11" s="285"/>
      <c r="GV11" s="285"/>
      <c r="GW11" s="285"/>
      <c r="GX11" s="285"/>
      <c r="GY11" s="285"/>
      <c r="GZ11" s="285"/>
      <c r="HA11" s="285"/>
      <c r="HB11" s="285"/>
      <c r="HC11" s="285"/>
      <c r="HD11" s="285"/>
      <c r="HE11" s="285"/>
      <c r="HF11" s="285"/>
      <c r="HG11" s="285"/>
      <c r="HH11" s="285"/>
      <c r="HI11" s="285"/>
      <c r="HJ11" s="285"/>
      <c r="HK11" s="285"/>
      <c r="HL11" s="285"/>
      <c r="HM11" s="285"/>
      <c r="HN11" s="285"/>
      <c r="HO11" s="285"/>
      <c r="HP11" s="285"/>
      <c r="HQ11" s="285"/>
      <c r="HR11" s="285"/>
      <c r="HS11" s="285"/>
      <c r="HT11" s="285"/>
      <c r="HU11" s="285"/>
      <c r="HV11" s="285"/>
      <c r="HW11" s="285"/>
      <c r="HX11" s="285"/>
      <c r="HY11" s="285"/>
      <c r="HZ11" s="285"/>
      <c r="IA11" s="285"/>
      <c r="IB11" s="285"/>
      <c r="IC11" s="285"/>
      <c r="ID11" s="285"/>
      <c r="IE11" s="285"/>
      <c r="IF11" s="285"/>
      <c r="IG11" s="285"/>
      <c r="IH11" s="285"/>
      <c r="II11" s="285"/>
      <c r="IJ11" s="285"/>
      <c r="IK11" s="285"/>
      <c r="IL11" s="285"/>
      <c r="IM11" s="285"/>
      <c r="IN11" s="285"/>
      <c r="IO11" s="285"/>
      <c r="IP11" s="285"/>
      <c r="IQ11" s="285"/>
      <c r="IR11" s="285"/>
    </row>
    <row r="12" spans="1:252" ht="15.95" customHeight="1">
      <c r="A12" s="286"/>
      <c r="B12" s="293" t="s">
        <v>80</v>
      </c>
      <c r="C12" s="296"/>
      <c r="D12" s="293"/>
      <c r="E12" s="284"/>
      <c r="F12" s="293" t="s">
        <v>81</v>
      </c>
      <c r="G12" s="296"/>
      <c r="H12" s="293"/>
      <c r="I12" s="284"/>
      <c r="J12" s="293" t="s">
        <v>82</v>
      </c>
      <c r="K12" s="293"/>
      <c r="L12" s="294"/>
      <c r="M12" s="293"/>
      <c r="N12" s="293"/>
      <c r="O12" s="293"/>
      <c r="P12" s="293"/>
      <c r="Q12" s="297"/>
      <c r="R12" s="298"/>
      <c r="S12" s="299"/>
      <c r="T12" s="298"/>
      <c r="U12" s="299"/>
      <c r="V12" s="299"/>
    </row>
    <row r="13" spans="1:252" ht="12.95" customHeight="1">
      <c r="A13" s="286"/>
      <c r="B13" s="301"/>
      <c r="C13" s="301"/>
      <c r="D13" s="301"/>
      <c r="E13" s="286"/>
      <c r="F13" s="301"/>
      <c r="G13" s="302"/>
      <c r="H13" s="301"/>
      <c r="I13" s="286"/>
      <c r="J13" s="301"/>
      <c r="K13" s="301"/>
      <c r="L13" s="301"/>
      <c r="M13" s="301"/>
      <c r="N13" s="301"/>
      <c r="O13" s="301"/>
      <c r="P13" s="301"/>
      <c r="Q13" s="297"/>
      <c r="R13" s="303"/>
      <c r="S13" s="299"/>
      <c r="T13" s="303"/>
      <c r="U13" s="299"/>
      <c r="V13" s="299"/>
    </row>
    <row r="14" spans="1:252" ht="15.95" customHeight="1">
      <c r="A14" s="286"/>
      <c r="B14" s="2367" t="s">
        <v>11</v>
      </c>
      <c r="C14" s="284"/>
      <c r="D14" s="2367" t="s">
        <v>1566</v>
      </c>
      <c r="E14" s="284"/>
      <c r="F14" s="2367" t="s">
        <v>11</v>
      </c>
      <c r="G14" s="585"/>
      <c r="H14" s="2367" t="str">
        <f>D14</f>
        <v>1 MO. ENDED</v>
      </c>
      <c r="I14" s="284"/>
      <c r="J14" s="2367" t="s">
        <v>11</v>
      </c>
      <c r="K14" s="284"/>
      <c r="L14" s="2367" t="str">
        <f>D14</f>
        <v>1 MO. ENDED</v>
      </c>
      <c r="M14" s="284"/>
      <c r="N14" s="2367" t="s">
        <v>11</v>
      </c>
      <c r="O14" s="284"/>
      <c r="P14" s="2367" t="str">
        <f>H14</f>
        <v>1 MO. ENDED</v>
      </c>
      <c r="Q14" s="297"/>
      <c r="R14" s="303"/>
      <c r="S14" s="299"/>
      <c r="T14" s="303"/>
      <c r="U14" s="299"/>
      <c r="V14" s="299"/>
    </row>
    <row r="15" spans="1:252" ht="15.95" customHeight="1">
      <c r="A15" s="286"/>
      <c r="B15" s="2368" t="s">
        <v>1558</v>
      </c>
      <c r="C15" s="284"/>
      <c r="D15" s="2369" t="s">
        <v>1559</v>
      </c>
      <c r="E15" s="284"/>
      <c r="F15" s="2367" t="str">
        <f>B15</f>
        <v>APR. 2014</v>
      </c>
      <c r="G15" s="284"/>
      <c r="H15" s="2367" t="str">
        <f>D15</f>
        <v>APR. 30, 2014</v>
      </c>
      <c r="I15" s="284"/>
      <c r="J15" s="2367" t="str">
        <f>B15</f>
        <v>APR. 2014</v>
      </c>
      <c r="K15" s="284"/>
      <c r="L15" s="2367" t="str">
        <f>D15</f>
        <v>APR. 30, 2014</v>
      </c>
      <c r="M15" s="284"/>
      <c r="N15" s="2362" t="s">
        <v>1560</v>
      </c>
      <c r="O15" s="284"/>
      <c r="P15" s="2362" t="s">
        <v>1561</v>
      </c>
      <c r="Q15" s="297"/>
      <c r="R15" s="303"/>
      <c r="S15" s="299"/>
      <c r="T15" s="303"/>
      <c r="U15" s="299"/>
      <c r="V15" s="299"/>
    </row>
    <row r="16" spans="1:252" ht="12.95" customHeight="1">
      <c r="A16" s="286"/>
      <c r="B16" s="301"/>
      <c r="C16" s="286"/>
      <c r="D16" s="301" t="s">
        <v>21</v>
      </c>
      <c r="E16" s="286"/>
      <c r="F16" s="301"/>
      <c r="G16" s="286"/>
      <c r="H16" s="302" t="s">
        <v>21</v>
      </c>
      <c r="I16" s="304"/>
      <c r="J16" s="305"/>
      <c r="K16" s="286"/>
      <c r="L16" s="301"/>
      <c r="M16" s="304"/>
      <c r="N16" s="291"/>
      <c r="O16" s="286"/>
      <c r="P16" s="291"/>
      <c r="Q16" s="297"/>
      <c r="R16" s="291"/>
      <c r="S16" s="299"/>
      <c r="T16" s="291"/>
      <c r="U16" s="299"/>
      <c r="V16" s="299"/>
    </row>
    <row r="17" spans="1:245" ht="15.95" customHeight="1">
      <c r="A17" s="284" t="s">
        <v>20</v>
      </c>
      <c r="B17" s="306"/>
      <c r="C17" s="306"/>
      <c r="D17" s="306"/>
      <c r="E17" s="306"/>
      <c r="F17" s="306"/>
      <c r="G17" s="306"/>
      <c r="H17" s="306"/>
      <c r="I17" s="307"/>
      <c r="J17" s="307"/>
      <c r="K17" s="306"/>
      <c r="L17" s="306"/>
      <c r="M17" s="307"/>
      <c r="N17" s="308"/>
      <c r="O17" s="306"/>
      <c r="P17" s="308"/>
      <c r="Q17" s="297"/>
      <c r="R17" s="308"/>
      <c r="S17" s="299"/>
      <c r="T17" s="308"/>
      <c r="U17" s="299"/>
      <c r="V17" s="299"/>
    </row>
    <row r="18" spans="1:245" ht="15.95" customHeight="1">
      <c r="A18" s="286" t="s">
        <v>26</v>
      </c>
      <c r="B18" s="309">
        <f>+'Exhibit J'!C19</f>
        <v>4.8</v>
      </c>
      <c r="C18" s="310"/>
      <c r="D18" s="311">
        <f>+'Exhibit J'!AB19</f>
        <v>4.8</v>
      </c>
      <c r="E18" s="310"/>
      <c r="F18" s="311">
        <f>+'Exhibit K'!D17</f>
        <v>22.3</v>
      </c>
      <c r="G18" s="310"/>
      <c r="H18" s="311">
        <f>+'Exhibit K'!AC17</f>
        <v>22.3</v>
      </c>
      <c r="I18" s="312"/>
      <c r="J18" s="312">
        <f>ROUND(SUM(B18)+SUM(F18),1)</f>
        <v>27.1</v>
      </c>
      <c r="K18" s="310"/>
      <c r="L18" s="313">
        <f>ROUND(SUM(D18)+SUM(H18),1)</f>
        <v>27.1</v>
      </c>
      <c r="M18" s="312"/>
      <c r="N18" s="311">
        <v>22.2</v>
      </c>
      <c r="O18" s="311"/>
      <c r="P18" s="311">
        <f>+'Exhibit J'!AE19+'Exhibit K'!AF17</f>
        <v>22.2</v>
      </c>
      <c r="Q18" s="314"/>
      <c r="R18" s="316"/>
      <c r="S18" s="299"/>
      <c r="T18" s="316"/>
      <c r="U18" s="317"/>
      <c r="V18" s="317"/>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315"/>
      <c r="GQ18" s="315"/>
      <c r="GR18" s="315"/>
      <c r="GS18" s="315"/>
      <c r="GT18" s="315"/>
      <c r="GU18" s="315"/>
      <c r="GV18" s="315"/>
      <c r="GW18" s="315"/>
      <c r="GX18" s="315"/>
      <c r="GY18" s="315"/>
      <c r="GZ18" s="315"/>
      <c r="HA18" s="315"/>
      <c r="HB18" s="315"/>
      <c r="HC18" s="315"/>
      <c r="HD18" s="315"/>
      <c r="HE18" s="315"/>
      <c r="HF18" s="315"/>
      <c r="HG18" s="315"/>
      <c r="HH18" s="315"/>
      <c r="HI18" s="315"/>
      <c r="HJ18" s="315"/>
      <c r="HK18" s="315"/>
      <c r="HL18" s="315"/>
      <c r="HM18" s="315"/>
      <c r="HN18" s="315"/>
      <c r="HO18" s="315"/>
      <c r="HP18" s="315"/>
      <c r="HQ18" s="315"/>
      <c r="HR18" s="315"/>
      <c r="HS18" s="315"/>
      <c r="HT18" s="315"/>
      <c r="HU18" s="315"/>
      <c r="HV18" s="315"/>
      <c r="HW18" s="315"/>
      <c r="HX18" s="315"/>
      <c r="HY18" s="315"/>
      <c r="HZ18" s="315"/>
      <c r="IA18" s="315"/>
      <c r="IB18" s="315"/>
      <c r="IC18" s="315"/>
      <c r="ID18" s="315"/>
      <c r="IE18" s="315"/>
      <c r="IF18" s="315"/>
      <c r="IG18" s="315"/>
      <c r="IH18" s="315"/>
      <c r="II18" s="315"/>
      <c r="IJ18" s="315"/>
      <c r="IK18" s="315"/>
    </row>
    <row r="19" spans="1:245" ht="15.95" customHeight="1">
      <c r="A19" s="2749" t="s">
        <v>83</v>
      </c>
      <c r="B19" s="319">
        <f>+'Exhibit J'!C20</f>
        <v>9.1999999999999993</v>
      </c>
      <c r="C19" s="320"/>
      <c r="D19" s="321">
        <f>+'Exhibit J'!AB20</f>
        <v>9.1999999999999993</v>
      </c>
      <c r="E19" s="320"/>
      <c r="F19" s="322">
        <v>0</v>
      </c>
      <c r="G19" s="320"/>
      <c r="H19" s="322">
        <v>0</v>
      </c>
      <c r="I19" s="323"/>
      <c r="J19" s="324">
        <f>ROUND(SUM(B19)+SUM(F19),1)</f>
        <v>9.1999999999999993</v>
      </c>
      <c r="K19" s="325"/>
      <c r="L19" s="321">
        <f>ROUND(SUM(D19)+SUM(H19),1)</f>
        <v>9.1999999999999993</v>
      </c>
      <c r="M19" s="326"/>
      <c r="N19" s="321">
        <v>179.8</v>
      </c>
      <c r="O19" s="321"/>
      <c r="P19" s="321">
        <f>+'Exhibit J'!AE20</f>
        <v>179.8</v>
      </c>
      <c r="Q19" s="314"/>
      <c r="R19" s="328"/>
      <c r="S19" s="299"/>
      <c r="T19" s="328"/>
      <c r="U19" s="317"/>
      <c r="V19" s="317"/>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315"/>
      <c r="GQ19" s="315"/>
      <c r="GR19" s="315"/>
      <c r="GS19" s="315"/>
      <c r="GT19" s="315"/>
      <c r="GU19" s="315"/>
      <c r="GV19" s="315"/>
      <c r="GW19" s="315"/>
      <c r="GX19" s="315"/>
      <c r="GY19" s="315"/>
      <c r="GZ19" s="315"/>
      <c r="HA19" s="315"/>
      <c r="HB19" s="315"/>
      <c r="HC19" s="315"/>
      <c r="HD19" s="315"/>
      <c r="HE19" s="315"/>
      <c r="HF19" s="315"/>
      <c r="HG19" s="315"/>
      <c r="HH19" s="315"/>
      <c r="HI19" s="315"/>
      <c r="HJ19" s="315"/>
      <c r="HK19" s="315"/>
      <c r="HL19" s="315"/>
      <c r="HM19" s="315"/>
      <c r="HN19" s="315"/>
      <c r="HO19" s="315"/>
      <c r="HP19" s="315"/>
      <c r="HQ19" s="315"/>
      <c r="HR19" s="315"/>
      <c r="HS19" s="315"/>
      <c r="HT19" s="315"/>
      <c r="HU19" s="315"/>
      <c r="HV19" s="315"/>
      <c r="HW19" s="315"/>
      <c r="HX19" s="315"/>
      <c r="HY19" s="315"/>
      <c r="HZ19" s="315"/>
      <c r="IA19" s="315"/>
      <c r="IB19" s="315"/>
      <c r="IC19" s="315"/>
      <c r="ID19" s="315"/>
      <c r="IE19" s="315"/>
      <c r="IF19" s="315"/>
      <c r="IG19" s="315"/>
      <c r="IH19" s="315"/>
      <c r="II19" s="315"/>
      <c r="IJ19" s="315"/>
      <c r="IK19" s="315"/>
    </row>
    <row r="20" spans="1:245" ht="15.95" customHeight="1">
      <c r="A20" s="286" t="s">
        <v>84</v>
      </c>
      <c r="B20" s="319">
        <f>+'Exhibit J'!C21</f>
        <v>244.8</v>
      </c>
      <c r="C20" s="320"/>
      <c r="D20" s="321">
        <f>+'Exhibit J'!AB21</f>
        <v>244.8</v>
      </c>
      <c r="E20" s="320"/>
      <c r="F20" s="322">
        <v>0</v>
      </c>
      <c r="G20" s="320"/>
      <c r="H20" s="322">
        <v>0</v>
      </c>
      <c r="I20" s="323"/>
      <c r="J20" s="330">
        <f>ROUND(SUM(B20+F20),1)</f>
        <v>244.8</v>
      </c>
      <c r="K20" s="325"/>
      <c r="L20" s="321">
        <f>ROUND(SUM(D20)+SUM(H20),1)</f>
        <v>244.8</v>
      </c>
      <c r="M20" s="326"/>
      <c r="N20" s="321">
        <v>269.7</v>
      </c>
      <c r="O20" s="331"/>
      <c r="P20" s="321">
        <f>+'Exhibit J'!AE21</f>
        <v>269.7</v>
      </c>
      <c r="Q20" s="332"/>
      <c r="R20" s="328"/>
      <c r="S20" s="299"/>
      <c r="T20" s="328"/>
      <c r="U20" s="317"/>
      <c r="V20" s="317"/>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315"/>
      <c r="GQ20" s="315"/>
      <c r="GR20" s="315"/>
      <c r="GS20" s="315"/>
      <c r="GT20" s="315"/>
      <c r="GU20" s="315"/>
      <c r="GV20" s="315"/>
      <c r="GW20" s="315"/>
      <c r="GX20" s="315"/>
      <c r="GY20" s="315"/>
      <c r="GZ20" s="315"/>
      <c r="HA20" s="315"/>
      <c r="HB20" s="315"/>
      <c r="HC20" s="315"/>
      <c r="HD20" s="315"/>
      <c r="HE20" s="315"/>
      <c r="HF20" s="315"/>
      <c r="HG20" s="315"/>
      <c r="HH20" s="315"/>
      <c r="HI20" s="315"/>
      <c r="HJ20" s="315"/>
      <c r="HK20" s="315"/>
      <c r="HL20" s="315"/>
      <c r="HM20" s="315"/>
      <c r="HN20" s="315"/>
      <c r="HO20" s="315"/>
      <c r="HP20" s="315"/>
      <c r="HQ20" s="315"/>
      <c r="HR20" s="315"/>
      <c r="HS20" s="315"/>
      <c r="HT20" s="315"/>
      <c r="HU20" s="315"/>
      <c r="HV20" s="315"/>
      <c r="HW20" s="315"/>
      <c r="HX20" s="315"/>
      <c r="HY20" s="315"/>
      <c r="HZ20" s="315"/>
      <c r="IA20" s="315"/>
      <c r="IB20" s="315"/>
      <c r="IC20" s="315"/>
      <c r="ID20" s="315"/>
      <c r="IE20" s="315"/>
      <c r="IF20" s="315"/>
      <c r="IG20" s="315"/>
      <c r="IH20" s="315"/>
      <c r="II20" s="315"/>
      <c r="IJ20" s="315"/>
      <c r="IK20" s="315"/>
    </row>
    <row r="21" spans="1:245" ht="15.75">
      <c r="A21" s="284" t="s">
        <v>28</v>
      </c>
      <c r="B21" s="333">
        <f>ROUND(SUM(B18:B20),1)</f>
        <v>258.8</v>
      </c>
      <c r="C21" s="334"/>
      <c r="D21" s="333">
        <f>ROUND(SUM(D18:D20),1)</f>
        <v>258.8</v>
      </c>
      <c r="E21" s="334"/>
      <c r="F21" s="333">
        <f>ROUND(SUM(F18:F20),1)</f>
        <v>22.3</v>
      </c>
      <c r="G21" s="334"/>
      <c r="H21" s="333">
        <f>ROUND(SUM(H18:H20),1)</f>
        <v>22.3</v>
      </c>
      <c r="I21" s="335"/>
      <c r="J21" s="333">
        <f>SUM(J18:J20)</f>
        <v>281.10000000000002</v>
      </c>
      <c r="K21" s="334"/>
      <c r="L21" s="333">
        <f>SUM(L18:L20)</f>
        <v>281.10000000000002</v>
      </c>
      <c r="M21" s="336"/>
      <c r="N21" s="333">
        <f>ROUND(SUM(N18:N20),1)</f>
        <v>471.7</v>
      </c>
      <c r="O21" s="334"/>
      <c r="P21" s="333">
        <f>ROUND(SUM(P18:P20),1)</f>
        <v>471.7</v>
      </c>
      <c r="Q21" s="337"/>
      <c r="R21" s="328"/>
      <c r="S21" s="299"/>
      <c r="T21" s="328"/>
      <c r="U21" s="299"/>
      <c r="V21" s="299"/>
    </row>
    <row r="22" spans="1:245" ht="15.75">
      <c r="A22" s="284"/>
      <c r="B22" s="338"/>
      <c r="C22" s="338"/>
      <c r="D22" s="338"/>
      <c r="E22" s="338"/>
      <c r="F22" s="338"/>
      <c r="G22" s="338"/>
      <c r="H22" s="338"/>
      <c r="I22" s="324"/>
      <c r="J22" s="324"/>
      <c r="K22" s="338"/>
      <c r="L22" s="338"/>
      <c r="M22" s="324"/>
      <c r="N22" s="321"/>
      <c r="O22" s="338"/>
      <c r="P22" s="321"/>
      <c r="R22" s="308"/>
      <c r="S22" s="299"/>
      <c r="T22" s="308"/>
      <c r="U22" s="299"/>
      <c r="V22" s="299"/>
    </row>
    <row r="23" spans="1:245" ht="15.95" customHeight="1">
      <c r="A23" s="284" t="s">
        <v>29</v>
      </c>
      <c r="B23" s="338"/>
      <c r="C23" s="338"/>
      <c r="D23" s="338"/>
      <c r="E23" s="338"/>
      <c r="F23" s="338"/>
      <c r="G23" s="338"/>
      <c r="H23" s="338"/>
      <c r="I23" s="324"/>
      <c r="J23" s="324"/>
      <c r="K23" s="338"/>
      <c r="L23" s="338"/>
      <c r="M23" s="324"/>
      <c r="N23" s="321"/>
      <c r="O23" s="338"/>
      <c r="P23" s="321"/>
      <c r="R23" s="308"/>
      <c r="S23" s="299"/>
      <c r="T23" s="308"/>
      <c r="U23" s="299"/>
      <c r="V23" s="299"/>
    </row>
    <row r="24" spans="1:245" ht="15.95" customHeight="1">
      <c r="A24" s="286" t="s">
        <v>42</v>
      </c>
      <c r="B24" s="338"/>
      <c r="C24" s="338"/>
      <c r="D24" s="338"/>
      <c r="E24" s="338"/>
      <c r="F24" s="338"/>
      <c r="G24" s="338"/>
      <c r="H24" s="338"/>
      <c r="I24" s="324"/>
      <c r="J24" s="324"/>
      <c r="K24" s="338"/>
      <c r="L24" s="338"/>
      <c r="M24" s="324"/>
      <c r="N24" s="321"/>
      <c r="O24" s="338"/>
      <c r="P24" s="321"/>
      <c r="R24" s="308"/>
      <c r="S24" s="299"/>
      <c r="T24" s="308"/>
      <c r="U24" s="299"/>
      <c r="V24" s="299"/>
    </row>
    <row r="25" spans="1:245" ht="15.95" customHeight="1">
      <c r="A25" s="286" t="s">
        <v>85</v>
      </c>
      <c r="B25" s="321">
        <f>+'Exhibit J'!C29</f>
        <v>0.4</v>
      </c>
      <c r="C25" s="338"/>
      <c r="D25" s="321">
        <f>+'Exhibit J'!AB29</f>
        <v>0.4</v>
      </c>
      <c r="E25" s="338"/>
      <c r="F25" s="338">
        <f>+'Exhibit K'!D25</f>
        <v>6.7</v>
      </c>
      <c r="G25" s="338"/>
      <c r="H25" s="338">
        <f>+'Exhibit K'!AC25</f>
        <v>6.7</v>
      </c>
      <c r="I25" s="324"/>
      <c r="J25" s="324">
        <f>ROUND(SUM(B25)+SUM(F25),1)</f>
        <v>7.1</v>
      </c>
      <c r="K25" s="338"/>
      <c r="L25" s="321">
        <f>ROUND(SUM(D25)+SUM(H25),1)</f>
        <v>7.1</v>
      </c>
      <c r="M25" s="324"/>
      <c r="N25" s="321">
        <v>11.3</v>
      </c>
      <c r="O25" s="339"/>
      <c r="P25" s="321">
        <f>+'Exhibit J'!AE29+'Exhibit K'!AF25</f>
        <v>11.3</v>
      </c>
      <c r="R25" s="308"/>
      <c r="S25" s="299"/>
      <c r="T25" s="308"/>
      <c r="U25" s="299"/>
      <c r="V25" s="299"/>
    </row>
    <row r="26" spans="1:245" ht="15.95" customHeight="1">
      <c r="A26" s="286" t="s">
        <v>86</v>
      </c>
      <c r="B26" s="321">
        <f>+'Exhibit J'!C30</f>
        <v>2.4</v>
      </c>
      <c r="C26" s="338"/>
      <c r="D26" s="321">
        <f>+'Exhibit J'!AB30</f>
        <v>2.4</v>
      </c>
      <c r="E26" s="338"/>
      <c r="F26" s="338">
        <f>+'Exhibit K'!D26</f>
        <v>30.6</v>
      </c>
      <c r="G26" s="338"/>
      <c r="H26" s="338">
        <f>+'Exhibit K'!AC26</f>
        <v>30.6</v>
      </c>
      <c r="I26" s="324"/>
      <c r="J26" s="324">
        <f t="shared" ref="J26:J27" si="0">ROUND(SUM(B26)+SUM(F26),1)</f>
        <v>33</v>
      </c>
      <c r="K26" s="338"/>
      <c r="L26" s="321">
        <f t="shared" ref="L26:L27" si="1">ROUND(SUM(D26)+SUM(H26),1)</f>
        <v>33</v>
      </c>
      <c r="M26" s="324"/>
      <c r="N26" s="321">
        <v>28.3</v>
      </c>
      <c r="O26" s="339"/>
      <c r="P26" s="321">
        <f>+'Exhibit J'!AE30+'Exhibit K'!AF26</f>
        <v>28.3</v>
      </c>
      <c r="R26" s="308"/>
      <c r="S26" s="299"/>
      <c r="T26" s="308"/>
      <c r="U26" s="299"/>
      <c r="V26" s="299"/>
    </row>
    <row r="27" spans="1:245" ht="15.95" customHeight="1">
      <c r="A27" s="286" t="s">
        <v>87</v>
      </c>
      <c r="B27" s="321">
        <f>+'Exhibit J'!C31</f>
        <v>0</v>
      </c>
      <c r="C27" s="338"/>
      <c r="D27" s="321">
        <f>+'Exhibit J'!AB31</f>
        <v>0</v>
      </c>
      <c r="E27" s="321"/>
      <c r="F27" s="338">
        <f>+'Exhibit K'!D27</f>
        <v>2</v>
      </c>
      <c r="G27" s="338"/>
      <c r="H27" s="356">
        <f>+'Exhibit K'!AC27</f>
        <v>2</v>
      </c>
      <c r="I27" s="321"/>
      <c r="J27" s="324">
        <f t="shared" si="0"/>
        <v>2</v>
      </c>
      <c r="K27" s="338"/>
      <c r="L27" s="321">
        <f t="shared" si="1"/>
        <v>2</v>
      </c>
      <c r="M27" s="324"/>
      <c r="N27" s="329">
        <v>1.2</v>
      </c>
      <c r="O27" s="341"/>
      <c r="P27" s="321">
        <f>+'Exhibit J'!AE31+'Exhibit K'!AF27</f>
        <v>1.2</v>
      </c>
      <c r="R27" s="308"/>
      <c r="S27" s="299"/>
      <c r="T27" s="308"/>
      <c r="U27" s="299"/>
      <c r="V27" s="299"/>
    </row>
    <row r="28" spans="1:245" ht="15.75" customHeight="1">
      <c r="A28" s="2749" t="s">
        <v>88</v>
      </c>
      <c r="B28" s="321">
        <f>+'Exhibit J'!C32</f>
        <v>231.2</v>
      </c>
      <c r="C28" s="338"/>
      <c r="D28" s="321">
        <f>+'Exhibit J'!AB32</f>
        <v>231.2</v>
      </c>
      <c r="E28" s="320"/>
      <c r="F28" s="344">
        <v>0</v>
      </c>
      <c r="G28" s="338"/>
      <c r="H28" s="345">
        <v>0</v>
      </c>
      <c r="I28" s="321"/>
      <c r="J28" s="324">
        <f>ROUND(SUM(B28)+SUM(F28),1)</f>
        <v>231.2</v>
      </c>
      <c r="K28" s="331"/>
      <c r="L28" s="321">
        <f>ROUND(SUM(D28)+SUM(H28),1)</f>
        <v>231.2</v>
      </c>
      <c r="M28" s="327"/>
      <c r="N28" s="343">
        <v>496.2</v>
      </c>
      <c r="O28" s="347"/>
      <c r="P28" s="343">
        <f>+'Exhibit J'!AE32</f>
        <v>496.2</v>
      </c>
      <c r="Q28" s="332"/>
      <c r="R28" s="328"/>
      <c r="S28" s="299"/>
      <c r="T28" s="328"/>
      <c r="U28" s="299"/>
      <c r="V28" s="299"/>
    </row>
    <row r="29" spans="1:245" ht="15.75">
      <c r="A29" s="284" t="s">
        <v>75</v>
      </c>
      <c r="B29" s="333">
        <f>ROUND(SUM(B25:B28),1)</f>
        <v>234</v>
      </c>
      <c r="C29" s="334"/>
      <c r="D29" s="333">
        <f>ROUND(SUM(D25:D28),1)</f>
        <v>234</v>
      </c>
      <c r="E29" s="334"/>
      <c r="F29" s="333">
        <f>ROUND(SUM(F24:F28),1)</f>
        <v>39.299999999999997</v>
      </c>
      <c r="G29" s="334"/>
      <c r="H29" s="333">
        <f>ROUND(SUM(H25:H28),1)</f>
        <v>39.299999999999997</v>
      </c>
      <c r="I29" s="335"/>
      <c r="J29" s="348">
        <f>ROUND(SUM(J25:J28),1)</f>
        <v>273.3</v>
      </c>
      <c r="K29" s="334"/>
      <c r="L29" s="349">
        <f>ROUND(SUM(L25:L28),1)</f>
        <v>273.3</v>
      </c>
      <c r="M29" s="336"/>
      <c r="N29" s="333">
        <f>ROUND(SUM(N25:N28),1)</f>
        <v>537</v>
      </c>
      <c r="O29" s="334"/>
      <c r="P29" s="333">
        <f>ROUND(SUM(P25:P28),1)</f>
        <v>537</v>
      </c>
      <c r="Q29" s="337"/>
      <c r="R29" s="328"/>
      <c r="S29" s="299"/>
      <c r="T29" s="328"/>
      <c r="U29" s="299"/>
      <c r="V29" s="299"/>
    </row>
    <row r="30" spans="1:245" ht="15.75">
      <c r="A30" s="284"/>
      <c r="B30" s="338"/>
      <c r="C30" s="338"/>
      <c r="D30" s="338"/>
      <c r="E30" s="338"/>
      <c r="F30" s="338"/>
      <c r="G30" s="338"/>
      <c r="H30" s="338"/>
      <c r="I30" s="324"/>
      <c r="J30" s="324"/>
      <c r="K30" s="338"/>
      <c r="L30" s="338"/>
      <c r="M30" s="324"/>
      <c r="N30" s="321"/>
      <c r="O30" s="338"/>
      <c r="P30" s="321"/>
      <c r="R30" s="308"/>
      <c r="S30" s="299"/>
      <c r="T30" s="308"/>
      <c r="U30" s="299"/>
      <c r="V30" s="299"/>
    </row>
    <row r="31" spans="1:245" ht="15.95" customHeight="1">
      <c r="A31" s="284" t="s">
        <v>50</v>
      </c>
      <c r="B31" s="338"/>
      <c r="C31" s="338"/>
      <c r="D31" s="338"/>
      <c r="E31" s="338"/>
      <c r="F31" s="338"/>
      <c r="G31" s="338"/>
      <c r="H31" s="338"/>
      <c r="I31" s="324"/>
      <c r="J31" s="324"/>
      <c r="K31" s="338"/>
      <c r="L31" s="338"/>
      <c r="M31" s="324"/>
      <c r="N31" s="321"/>
      <c r="O31" s="338"/>
      <c r="P31" s="321"/>
      <c r="R31" s="308"/>
      <c r="S31" s="299"/>
      <c r="T31" s="308"/>
      <c r="U31" s="299"/>
      <c r="V31" s="299"/>
    </row>
    <row r="32" spans="1:245" ht="15.75">
      <c r="A32" s="284" t="s">
        <v>89</v>
      </c>
      <c r="B32" s="350">
        <f>ROUND(SUM(B21-B29),1)</f>
        <v>24.8</v>
      </c>
      <c r="C32" s="334"/>
      <c r="D32" s="351">
        <f>ROUND(SUM(D21-D29),1)</f>
        <v>24.8</v>
      </c>
      <c r="E32" s="334"/>
      <c r="F32" s="351">
        <f>ROUND(SUM(F21-F29),1)</f>
        <v>-17</v>
      </c>
      <c r="G32" s="334"/>
      <c r="H32" s="351">
        <f>ROUND(SUM(H21-H29),1)</f>
        <v>-17</v>
      </c>
      <c r="I32" s="336"/>
      <c r="J32" s="352">
        <f>ROUND(SUM(J21-J29),1)</f>
        <v>7.8</v>
      </c>
      <c r="K32" s="334"/>
      <c r="L32" s="351">
        <f>ROUND(SUM(L21-L29),1)</f>
        <v>7.8</v>
      </c>
      <c r="M32" s="336"/>
      <c r="N32" s="351">
        <f>ROUND(SUM(N21-N29),1)</f>
        <v>-65.3</v>
      </c>
      <c r="O32" s="353"/>
      <c r="P32" s="351">
        <f>ROUND(SUM(P21-P29),1)</f>
        <v>-65.3</v>
      </c>
      <c r="R32" s="308"/>
      <c r="S32" s="299"/>
      <c r="T32" s="308"/>
      <c r="U32" s="299"/>
      <c r="V32" s="299"/>
    </row>
    <row r="33" spans="1:245">
      <c r="A33" s="286"/>
      <c r="B33" s="338"/>
      <c r="C33" s="338"/>
      <c r="D33" s="338"/>
      <c r="E33" s="338"/>
      <c r="F33" s="338"/>
      <c r="G33" s="338"/>
      <c r="H33" s="338"/>
      <c r="I33" s="324"/>
      <c r="J33" s="324"/>
      <c r="K33" s="338"/>
      <c r="L33" s="338"/>
      <c r="M33" s="324"/>
      <c r="N33" s="321"/>
      <c r="O33" s="338"/>
      <c r="P33" s="321"/>
      <c r="R33" s="308"/>
      <c r="S33" s="299"/>
      <c r="T33" s="308"/>
      <c r="U33" s="299"/>
      <c r="V33" s="299"/>
    </row>
    <row r="34" spans="1:245" ht="15.95" customHeight="1">
      <c r="A34" s="284" t="s">
        <v>52</v>
      </c>
      <c r="B34" s="338"/>
      <c r="C34" s="338"/>
      <c r="D34" s="338"/>
      <c r="E34" s="338"/>
      <c r="F34" s="338"/>
      <c r="G34" s="338"/>
      <c r="H34" s="338"/>
      <c r="I34" s="324"/>
      <c r="J34" s="324"/>
      <c r="K34" s="338"/>
      <c r="L34" s="338"/>
      <c r="M34" s="324"/>
      <c r="N34" s="321"/>
      <c r="O34" s="338"/>
      <c r="P34" s="321"/>
      <c r="R34" s="308"/>
      <c r="S34" s="299"/>
      <c r="T34" s="308"/>
      <c r="U34" s="299"/>
      <c r="V34" s="299"/>
    </row>
    <row r="35" spans="1:245" ht="15.95" customHeight="1">
      <c r="A35" s="286" t="s">
        <v>55</v>
      </c>
      <c r="B35" s="344">
        <f>+'Exhibit J'!C44</f>
        <v>0</v>
      </c>
      <c r="C35" s="338"/>
      <c r="D35" s="344">
        <f>+'Exhibit J'!AB44</f>
        <v>0</v>
      </c>
      <c r="E35" s="338"/>
      <c r="F35" s="338">
        <f>+'Exhibit K'!D39</f>
        <v>3.6</v>
      </c>
      <c r="G35" s="354"/>
      <c r="H35" s="340">
        <f>+'Exhibit K'!AC39</f>
        <v>3.6</v>
      </c>
      <c r="I35" s="324"/>
      <c r="J35" s="324">
        <f>ROUND(SUM(B35)+SUM(F35),1)</f>
        <v>3.6</v>
      </c>
      <c r="K35" s="354"/>
      <c r="L35" s="356">
        <f>ROUND(SUM(D35)+SUM(H35),1)</f>
        <v>3.6</v>
      </c>
      <c r="M35" s="321"/>
      <c r="N35" s="329">
        <v>2.8</v>
      </c>
      <c r="O35" s="321"/>
      <c r="P35" s="329">
        <f>+'Exhibit K'!AF39</f>
        <v>2.8</v>
      </c>
      <c r="R35" s="358"/>
      <c r="S35" s="299"/>
      <c r="T35" s="358"/>
      <c r="U35" s="299"/>
      <c r="V35" s="299"/>
    </row>
    <row r="36" spans="1:245" ht="15.95" customHeight="1">
      <c r="A36" s="286" t="s">
        <v>90</v>
      </c>
      <c r="B36" s="2597">
        <f>+'Exhibit J'!C45</f>
        <v>0</v>
      </c>
      <c r="C36" s="346"/>
      <c r="D36" s="359">
        <f>+'Exhibit J'!AB45</f>
        <v>0</v>
      </c>
      <c r="E36" s="338"/>
      <c r="F36" s="338">
        <f>'Exhibit K'!X40</f>
        <v>0</v>
      </c>
      <c r="G36" s="338"/>
      <c r="H36" s="340">
        <f>+'Exhibit K'!AC40</f>
        <v>0</v>
      </c>
      <c r="I36" s="360"/>
      <c r="J36" s="324">
        <f>ROUND(SUM(B36)+SUM(F36),1)</f>
        <v>0</v>
      </c>
      <c r="K36" s="338"/>
      <c r="L36" s="321">
        <f>ROUND(SUM(D36)+SUM(H36),1)</f>
        <v>0</v>
      </c>
      <c r="M36" s="324"/>
      <c r="N36" s="1460">
        <v>0</v>
      </c>
      <c r="O36" s="331"/>
      <c r="P36" s="361">
        <f>+'Exhibit K'!AF40</f>
        <v>0</v>
      </c>
      <c r="R36" s="357"/>
      <c r="S36" s="299"/>
      <c r="T36" s="357"/>
      <c r="U36" s="299"/>
      <c r="V36" s="299"/>
    </row>
    <row r="37" spans="1:245" ht="15.75">
      <c r="A37" s="284" t="s">
        <v>58</v>
      </c>
      <c r="B37" s="362">
        <f>ROUND(SUM(B35:B36),1)</f>
        <v>0</v>
      </c>
      <c r="C37" s="363"/>
      <c r="D37" s="362">
        <f>ROUND(SUM(D35:D36),1)</f>
        <v>0</v>
      </c>
      <c r="E37" s="334"/>
      <c r="F37" s="364">
        <f>ROUND(SUM(F35:F36),1)</f>
        <v>3.6</v>
      </c>
      <c r="G37" s="365"/>
      <c r="H37" s="366">
        <f>ROUND(SUM(H35:H36),1)</f>
        <v>3.6</v>
      </c>
      <c r="I37" s="353"/>
      <c r="J37" s="367">
        <f>ROUND(SUM(J35:J36),1)</f>
        <v>3.6</v>
      </c>
      <c r="K37" s="365"/>
      <c r="L37" s="366">
        <f>ROUND(SUM(L35:L36),1)</f>
        <v>3.6</v>
      </c>
      <c r="M37" s="336"/>
      <c r="N37" s="368">
        <f>ROUND(SUM(N35:N36),1)</f>
        <v>2.8</v>
      </c>
      <c r="O37" s="334"/>
      <c r="P37" s="368">
        <f>ROUND(SUM(P35:P36),1)</f>
        <v>2.8</v>
      </c>
      <c r="Q37" s="337"/>
      <c r="R37" s="369"/>
      <c r="S37" s="299"/>
      <c r="T37" s="369"/>
      <c r="U37" s="299"/>
      <c r="V37" s="299"/>
    </row>
    <row r="38" spans="1:245" ht="15.75">
      <c r="A38" s="284"/>
      <c r="B38" s="370"/>
      <c r="C38" s="338"/>
      <c r="D38" s="370"/>
      <c r="E38" s="338"/>
      <c r="F38" s="321"/>
      <c r="G38" s="338"/>
      <c r="H38" s="321"/>
      <c r="I38" s="324"/>
      <c r="J38" s="324"/>
      <c r="K38" s="338"/>
      <c r="L38" s="370"/>
      <c r="M38" s="324"/>
      <c r="N38" s="321"/>
      <c r="O38" s="338"/>
      <c r="P38" s="321"/>
      <c r="R38" s="308"/>
      <c r="S38" s="299"/>
      <c r="T38" s="308"/>
      <c r="U38" s="299"/>
      <c r="V38" s="299"/>
    </row>
    <row r="39" spans="1:245" ht="15.75" customHeight="1">
      <c r="A39" s="284" t="s">
        <v>50</v>
      </c>
      <c r="B39" s="338"/>
      <c r="C39" s="338"/>
      <c r="D39" s="338"/>
      <c r="E39" s="338"/>
      <c r="F39" s="338"/>
      <c r="G39" s="338"/>
      <c r="H39" s="338"/>
      <c r="I39" s="324"/>
      <c r="J39" s="324"/>
      <c r="K39" s="338"/>
      <c r="L39" s="338"/>
      <c r="M39" s="324"/>
      <c r="N39" s="321"/>
      <c r="O39" s="338"/>
      <c r="P39" s="321"/>
      <c r="R39" s="308"/>
      <c r="S39" s="299"/>
      <c r="T39" s="308"/>
      <c r="U39" s="299"/>
      <c r="V39" s="299"/>
    </row>
    <row r="40" spans="1:245" ht="15.75" customHeight="1">
      <c r="A40" s="284" t="s">
        <v>91</v>
      </c>
      <c r="B40" s="338"/>
      <c r="C40" s="338"/>
      <c r="D40" s="338"/>
      <c r="E40" s="338"/>
      <c r="F40" s="338"/>
      <c r="G40" s="338"/>
      <c r="H40" s="338"/>
      <c r="I40" s="324"/>
      <c r="J40" s="324"/>
      <c r="K40" s="338"/>
      <c r="L40" s="338"/>
      <c r="M40" s="324"/>
      <c r="N40" s="321"/>
      <c r="O40" s="338"/>
      <c r="P40" s="321"/>
      <c r="R40" s="308"/>
      <c r="S40" s="299"/>
      <c r="T40" s="308"/>
      <c r="U40" s="299"/>
      <c r="V40" s="299"/>
    </row>
    <row r="41" spans="1:245" ht="15.75" customHeight="1">
      <c r="A41" s="284" t="s">
        <v>92</v>
      </c>
      <c r="B41" s="338"/>
      <c r="C41" s="338"/>
      <c r="D41" s="338"/>
      <c r="E41" s="338"/>
      <c r="F41" s="338"/>
      <c r="G41" s="338"/>
      <c r="H41" s="338"/>
      <c r="I41" s="324"/>
      <c r="J41" s="324"/>
      <c r="K41" s="338"/>
      <c r="L41" s="338"/>
      <c r="M41" s="324"/>
      <c r="N41" s="321"/>
      <c r="O41" s="338"/>
      <c r="P41" s="321"/>
      <c r="R41" s="308"/>
      <c r="S41" s="299"/>
      <c r="T41" s="308"/>
      <c r="U41" s="299"/>
      <c r="V41" s="299"/>
    </row>
    <row r="42" spans="1:245" ht="15.75" customHeight="1">
      <c r="A42" s="284" t="s">
        <v>93</v>
      </c>
      <c r="B42" s="371">
        <f>ROUND(SUM(B32,B37),1)</f>
        <v>24.8</v>
      </c>
      <c r="C42" s="334"/>
      <c r="D42" s="371">
        <f>ROUND(SUM(D32,D37),1)</f>
        <v>24.8</v>
      </c>
      <c r="E42" s="334"/>
      <c r="F42" s="371">
        <f>ROUND(SUM(F32,F37),1)</f>
        <v>-13.4</v>
      </c>
      <c r="G42" s="334"/>
      <c r="H42" s="371">
        <f>ROUND(SUM(H32,H37),1)</f>
        <v>-13.4</v>
      </c>
      <c r="I42" s="372"/>
      <c r="J42" s="371">
        <f>ROUND(SUM(J32,J37),1)</f>
        <v>11.4</v>
      </c>
      <c r="K42" s="334"/>
      <c r="L42" s="371">
        <f>ROUND(SUM(L32,L37),1)</f>
        <v>11.4</v>
      </c>
      <c r="M42" s="336"/>
      <c r="N42" s="371">
        <f>ROUND(SUM(N32,N37),1)</f>
        <v>-62.5</v>
      </c>
      <c r="O42" s="334"/>
      <c r="P42" s="371">
        <f>ROUND(SUM(P32,P37),1)</f>
        <v>-62.5</v>
      </c>
      <c r="Q42" s="337"/>
      <c r="R42" s="373"/>
      <c r="S42" s="299"/>
      <c r="T42" s="308"/>
      <c r="U42" s="299"/>
      <c r="V42" s="299"/>
    </row>
    <row r="43" spans="1:245" ht="15.75">
      <c r="A43" s="284"/>
      <c r="B43" s="338"/>
      <c r="C43" s="338"/>
      <c r="D43" s="338"/>
      <c r="E43" s="338"/>
      <c r="F43" s="338"/>
      <c r="G43" s="338"/>
      <c r="H43" s="338"/>
      <c r="I43" s="324"/>
      <c r="J43" s="324"/>
      <c r="K43" s="338"/>
      <c r="L43" s="338"/>
      <c r="M43" s="324"/>
      <c r="N43" s="321"/>
      <c r="O43" s="338"/>
      <c r="P43" s="321"/>
      <c r="R43" s="308"/>
      <c r="S43" s="299"/>
      <c r="T43" s="308"/>
      <c r="U43" s="299"/>
      <c r="V43" s="299"/>
    </row>
    <row r="44" spans="1:245" s="337" customFormat="1" ht="15.75">
      <c r="A44" s="284" t="s">
        <v>94</v>
      </c>
      <c r="B44" s="334">
        <v>62.5</v>
      </c>
      <c r="C44" s="334"/>
      <c r="D44" s="334">
        <f>+'Exhibit J'!AB16</f>
        <v>62.5</v>
      </c>
      <c r="E44" s="334"/>
      <c r="F44" s="334">
        <v>-72.7</v>
      </c>
      <c r="G44" s="334"/>
      <c r="H44" s="334">
        <f>+'Exhibit K'!AC14</f>
        <v>-72.7</v>
      </c>
      <c r="I44" s="336"/>
      <c r="J44" s="336">
        <f>ROUND(SUM(B44)+SUM(F44),1)</f>
        <v>-10.199999999999999</v>
      </c>
      <c r="K44" s="334"/>
      <c r="L44" s="334">
        <f>ROUND(SUM(D44)+SUM(H44),1)</f>
        <v>-10.199999999999999</v>
      </c>
      <c r="M44" s="336"/>
      <c r="N44" s="351">
        <v>77.3</v>
      </c>
      <c r="O44" s="334"/>
      <c r="P44" s="351">
        <f>+'Exhibit J'!AE16+'Exhibit K'!AF14</f>
        <v>77.3</v>
      </c>
      <c r="R44" s="373"/>
      <c r="S44" s="374"/>
      <c r="T44" s="373"/>
      <c r="U44" s="374"/>
      <c r="V44" s="374"/>
    </row>
    <row r="45" spans="1:245" ht="16.5" thickBot="1">
      <c r="A45" s="284" t="s">
        <v>95</v>
      </c>
      <c r="B45" s="375">
        <f>ROUND(SUM(B42+B44),1)</f>
        <v>87.3</v>
      </c>
      <c r="C45" s="376"/>
      <c r="D45" s="375">
        <f>ROUND(SUM(D42+D44),1)</f>
        <v>87.3</v>
      </c>
      <c r="E45" s="376"/>
      <c r="F45" s="375">
        <f>ROUND(SUM(F42+F44),1)</f>
        <v>-86.1</v>
      </c>
      <c r="G45" s="376"/>
      <c r="H45" s="375">
        <f>ROUND(SUM(H42+H44),1)</f>
        <v>-86.1</v>
      </c>
      <c r="I45" s="377"/>
      <c r="J45" s="378">
        <f>ROUND(SUM(J42+J44),1)</f>
        <v>1.2</v>
      </c>
      <c r="K45" s="376"/>
      <c r="L45" s="379">
        <f>ROUND(SUM(L42+L44),1)</f>
        <v>1.2</v>
      </c>
      <c r="M45" s="377"/>
      <c r="N45" s="380">
        <f>ROUND(SUM(N42+N44),1)</f>
        <v>14.8</v>
      </c>
      <c r="O45" s="376"/>
      <c r="P45" s="380">
        <f>P42+P44</f>
        <v>14.799999999999997</v>
      </c>
      <c r="Q45" s="381"/>
      <c r="R45" s="316"/>
      <c r="S45" s="317"/>
      <c r="T45" s="316"/>
      <c r="U45" s="299"/>
      <c r="V45" s="299"/>
    </row>
    <row r="46" spans="1:245" ht="3.95" customHeight="1" thickTop="1">
      <c r="A46" s="286"/>
      <c r="B46" s="382"/>
      <c r="C46" s="383"/>
      <c r="D46" s="382"/>
      <c r="E46" s="383"/>
      <c r="F46" s="382"/>
      <c r="G46" s="383"/>
      <c r="H46" s="382"/>
      <c r="I46" s="383"/>
      <c r="J46" s="382"/>
      <c r="K46" s="383"/>
      <c r="L46" s="382"/>
      <c r="M46" s="383"/>
      <c r="N46" s="316"/>
      <c r="O46" s="383"/>
      <c r="P46" s="316"/>
      <c r="Q46" s="314"/>
      <c r="R46" s="384"/>
      <c r="S46" s="317"/>
      <c r="T46" s="384"/>
      <c r="U46" s="317"/>
      <c r="V46" s="317"/>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315"/>
      <c r="GQ46" s="315"/>
      <c r="GR46" s="315"/>
      <c r="GS46" s="315"/>
      <c r="GT46" s="315"/>
      <c r="GU46" s="315"/>
      <c r="GV46" s="315"/>
      <c r="GW46" s="315"/>
      <c r="GX46" s="315"/>
      <c r="GY46" s="315"/>
      <c r="GZ46" s="315"/>
      <c r="HA46" s="315"/>
      <c r="HB46" s="315"/>
      <c r="HC46" s="315"/>
      <c r="HD46" s="315"/>
      <c r="HE46" s="315"/>
      <c r="HF46" s="315"/>
      <c r="HG46" s="315"/>
      <c r="HH46" s="315"/>
      <c r="HI46" s="315"/>
      <c r="HJ46" s="315"/>
      <c r="HK46" s="315"/>
      <c r="HL46" s="315"/>
      <c r="HM46" s="315"/>
      <c r="HN46" s="315"/>
      <c r="HO46" s="315"/>
      <c r="HP46" s="315"/>
      <c r="HQ46" s="315"/>
      <c r="HR46" s="315"/>
      <c r="HS46" s="315"/>
      <c r="HT46" s="315"/>
      <c r="HU46" s="315"/>
      <c r="HV46" s="315"/>
      <c r="HW46" s="315"/>
      <c r="HX46" s="315"/>
      <c r="HY46" s="315"/>
      <c r="HZ46" s="315"/>
      <c r="IA46" s="315"/>
      <c r="IB46" s="315"/>
      <c r="IC46" s="315"/>
      <c r="ID46" s="315"/>
      <c r="IE46" s="315"/>
      <c r="IF46" s="315"/>
      <c r="IG46" s="315"/>
      <c r="IH46" s="315"/>
      <c r="II46" s="315"/>
      <c r="IJ46" s="315"/>
      <c r="IK46" s="315"/>
    </row>
    <row r="47" spans="1:245">
      <c r="A47" s="297"/>
      <c r="B47" s="297"/>
      <c r="C47" s="297"/>
      <c r="D47" s="297"/>
      <c r="E47" s="297"/>
      <c r="F47" s="385"/>
      <c r="G47" s="297"/>
      <c r="H47" s="297"/>
      <c r="I47" s="297"/>
      <c r="J47" s="297"/>
      <c r="K47" s="297"/>
      <c r="L47" s="297"/>
      <c r="M47" s="297"/>
      <c r="N47" s="297"/>
      <c r="O47" s="297"/>
      <c r="P47" s="297"/>
      <c r="Q47" s="297"/>
      <c r="R47" s="303"/>
      <c r="S47" s="299"/>
      <c r="T47" s="303"/>
      <c r="U47" s="299"/>
      <c r="V47" s="299"/>
    </row>
    <row r="48" spans="1:245" s="386" customFormat="1" ht="16.5" customHeight="1">
      <c r="A48" s="318"/>
    </row>
    <row r="49" spans="1:19">
      <c r="A49" s="297"/>
      <c r="B49" s="297"/>
      <c r="C49" s="297"/>
      <c r="D49" s="297"/>
      <c r="E49" s="297"/>
      <c r="F49" s="297"/>
      <c r="G49" s="297"/>
      <c r="H49" s="297"/>
      <c r="I49" s="297"/>
      <c r="J49" s="297"/>
      <c r="K49" s="297"/>
      <c r="L49" s="297"/>
      <c r="M49" s="297"/>
      <c r="N49" s="297"/>
      <c r="O49" s="297"/>
      <c r="P49" s="297"/>
      <c r="Q49" s="297"/>
      <c r="R49" s="387"/>
      <c r="S49" s="297"/>
    </row>
    <row r="50" spans="1:19">
      <c r="A50" s="297"/>
      <c r="B50" s="297"/>
      <c r="C50" s="297"/>
      <c r="D50" s="297"/>
      <c r="E50" s="297"/>
      <c r="F50" s="297"/>
      <c r="G50" s="297"/>
      <c r="H50" s="297"/>
      <c r="I50" s="297"/>
      <c r="J50" s="297"/>
      <c r="K50" s="297"/>
      <c r="L50" s="297"/>
      <c r="M50" s="297"/>
      <c r="N50" s="297"/>
      <c r="O50" s="297"/>
      <c r="P50" s="297"/>
      <c r="Q50" s="297"/>
      <c r="R50" s="387"/>
      <c r="S50" s="297"/>
    </row>
    <row r="51" spans="1:19">
      <c r="A51" s="297"/>
      <c r="B51" s="297"/>
      <c r="C51" s="297"/>
      <c r="D51" s="297"/>
      <c r="E51" s="297"/>
      <c r="F51" s="297"/>
      <c r="G51" s="297"/>
      <c r="H51" s="297"/>
      <c r="I51" s="297"/>
      <c r="J51" s="297"/>
      <c r="K51" s="297"/>
      <c r="L51" s="297"/>
      <c r="M51" s="297"/>
      <c r="N51" s="297"/>
      <c r="O51" s="297"/>
      <c r="P51" s="297"/>
      <c r="Q51" s="297"/>
      <c r="R51" s="387"/>
      <c r="S51" s="297"/>
    </row>
    <row r="52" spans="1:19">
      <c r="A52" s="297"/>
      <c r="B52" s="297"/>
      <c r="C52" s="297"/>
      <c r="D52" s="297"/>
      <c r="E52" s="297"/>
      <c r="F52" s="297"/>
      <c r="G52" s="297"/>
      <c r="H52" s="297"/>
      <c r="I52" s="297"/>
      <c r="J52" s="297"/>
      <c r="K52" s="297"/>
      <c r="L52" s="297"/>
      <c r="M52" s="297"/>
      <c r="N52" s="297"/>
      <c r="O52" s="297"/>
      <c r="P52" s="297"/>
      <c r="Q52" s="297"/>
      <c r="R52" s="387"/>
      <c r="S52" s="297"/>
    </row>
  </sheetData>
  <mergeCells count="1">
    <mergeCell ref="O3:P3"/>
  </mergeCells>
  <pageMargins left="0.28000000000000003" right="0.18" top="0.55000000000000004" bottom="0.36" header="0" footer="0.25"/>
  <pageSetup scale="62" orientation="landscape" r:id="rId1"/>
  <headerFooter scaleWithDoc="0" alignWithMargins="0">
    <oddFooter>&amp;C&amp;8 6</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80" workbookViewId="0"/>
  </sheetViews>
  <sheetFormatPr defaultColWidth="9.6640625" defaultRowHeight="15"/>
  <cols>
    <col min="1" max="1" width="44.77734375" style="405" customWidth="1"/>
    <col min="2" max="2" width="13.77734375" style="405" customWidth="1"/>
    <col min="3" max="3" width="1.77734375" style="405" customWidth="1"/>
    <col min="4" max="4" width="13.77734375" style="405" customWidth="1"/>
    <col min="5" max="5" width="2.44140625" style="405" customWidth="1"/>
    <col min="6" max="6" width="13.77734375" style="405" customWidth="1"/>
    <col min="7" max="7" width="1.6640625" style="405" customWidth="1"/>
    <col min="8" max="8" width="13.77734375" style="405" customWidth="1"/>
    <col min="9" max="9" width="1.77734375" style="405" customWidth="1"/>
    <col min="10" max="10" width="13.77734375" style="405" customWidth="1"/>
    <col min="11" max="11" width="1.6640625" style="405" customWidth="1"/>
    <col min="12" max="12" width="13.77734375" style="405" customWidth="1"/>
    <col min="13" max="13" width="0.5546875" style="405" customWidth="1"/>
    <col min="14" max="14" width="13.77734375" style="405" customWidth="1"/>
    <col min="15" max="15" width="2.5546875" style="405" customWidth="1"/>
    <col min="16" max="16" width="13.77734375" style="405" customWidth="1"/>
    <col min="17" max="17" width="5.21875" style="405" customWidth="1"/>
    <col min="18" max="18" width="10.5546875" style="486" customWidth="1"/>
    <col min="19" max="19" width="9.6640625" style="405" customWidth="1"/>
    <col min="20" max="20" width="9.6640625" style="486" customWidth="1"/>
    <col min="21" max="16384" width="9.6640625" style="405"/>
  </cols>
  <sheetData>
    <row r="1" spans="1:252">
      <c r="A1" s="1720" t="s">
        <v>1805</v>
      </c>
    </row>
    <row r="2" spans="1:252">
      <c r="A2" s="2789"/>
    </row>
    <row r="3" spans="1:252" s="394" customFormat="1" ht="15.75">
      <c r="A3" s="389" t="s">
        <v>0</v>
      </c>
      <c r="B3" s="389"/>
      <c r="C3" s="389"/>
      <c r="D3" s="389"/>
      <c r="E3" s="389"/>
      <c r="F3" s="390"/>
      <c r="G3" s="390"/>
      <c r="H3" s="389"/>
      <c r="I3" s="389"/>
      <c r="J3" s="389"/>
      <c r="K3" s="389"/>
      <c r="L3" s="389"/>
      <c r="M3" s="389"/>
      <c r="N3" s="1092"/>
      <c r="O3" s="3151" t="s">
        <v>96</v>
      </c>
      <c r="P3" s="3152"/>
      <c r="Q3" s="391"/>
      <c r="R3" s="392"/>
      <c r="S3" s="393"/>
      <c r="T3" s="392"/>
      <c r="U3" s="393"/>
      <c r="V3" s="393"/>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row>
    <row r="4" spans="1:252" s="394" customFormat="1" ht="15.75">
      <c r="A4" s="389" t="s">
        <v>1598</v>
      </c>
      <c r="B4" s="389"/>
      <c r="C4" s="389"/>
      <c r="D4" s="389"/>
      <c r="E4" s="389"/>
      <c r="F4" s="390"/>
      <c r="G4" s="390"/>
      <c r="H4" s="389"/>
      <c r="I4" s="389"/>
      <c r="J4" s="389"/>
      <c r="K4" s="389"/>
      <c r="L4" s="389"/>
      <c r="M4" s="389"/>
      <c r="N4" s="389"/>
      <c r="O4" s="389"/>
      <c r="P4" s="389"/>
      <c r="Q4" s="391"/>
      <c r="R4" s="392"/>
      <c r="S4" s="393"/>
      <c r="T4" s="392"/>
      <c r="U4" s="393"/>
      <c r="V4" s="393"/>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c r="FB4" s="390"/>
      <c r="FC4" s="390"/>
      <c r="FD4" s="390"/>
      <c r="FE4" s="390"/>
      <c r="FF4" s="390"/>
      <c r="FG4" s="390"/>
      <c r="FH4" s="390"/>
      <c r="FI4" s="390"/>
      <c r="FJ4" s="390"/>
      <c r="FK4" s="390"/>
      <c r="FL4" s="390"/>
      <c r="FM4" s="390"/>
      <c r="FN4" s="390"/>
      <c r="FO4" s="390"/>
      <c r="FP4" s="390"/>
      <c r="FQ4" s="390"/>
      <c r="FR4" s="390"/>
      <c r="FS4" s="390"/>
      <c r="FT4" s="390"/>
      <c r="FU4" s="390"/>
      <c r="FV4" s="390"/>
      <c r="FW4" s="390"/>
      <c r="FX4" s="390"/>
      <c r="FY4" s="390"/>
      <c r="FZ4" s="390"/>
      <c r="GA4" s="390"/>
      <c r="GB4" s="390"/>
      <c r="GC4" s="390"/>
      <c r="GD4" s="390"/>
      <c r="GE4" s="390"/>
      <c r="GF4" s="390"/>
      <c r="GG4" s="390"/>
      <c r="GH4" s="390"/>
      <c r="GI4" s="390"/>
      <c r="GJ4" s="390"/>
      <c r="GK4" s="390"/>
      <c r="GL4" s="390"/>
      <c r="GM4" s="390"/>
      <c r="GN4" s="390"/>
      <c r="GO4" s="390"/>
      <c r="GP4" s="390"/>
      <c r="GQ4" s="390"/>
      <c r="GR4" s="390"/>
      <c r="GS4" s="390"/>
      <c r="GT4" s="390"/>
      <c r="GU4" s="390"/>
      <c r="GV4" s="390"/>
      <c r="GW4" s="390"/>
      <c r="GX4" s="390"/>
      <c r="GY4" s="390"/>
      <c r="GZ4" s="390"/>
      <c r="HA4" s="390"/>
      <c r="HB4" s="390"/>
      <c r="HC4" s="390"/>
      <c r="HD4" s="390"/>
      <c r="HE4" s="390"/>
      <c r="HF4" s="390"/>
      <c r="HG4" s="390"/>
      <c r="HH4" s="390"/>
      <c r="HI4" s="390"/>
      <c r="HJ4" s="390"/>
      <c r="HK4" s="390"/>
      <c r="HL4" s="390"/>
      <c r="HM4" s="390"/>
      <c r="HN4" s="390"/>
      <c r="HO4" s="390"/>
      <c r="HP4" s="390"/>
      <c r="HQ4" s="390"/>
      <c r="HR4" s="390"/>
      <c r="HS4" s="390"/>
      <c r="HT4" s="390"/>
      <c r="HU4" s="390"/>
      <c r="HV4" s="390"/>
      <c r="HW4" s="390"/>
      <c r="HX4" s="390"/>
      <c r="HY4" s="390"/>
      <c r="HZ4" s="390"/>
      <c r="IA4" s="390"/>
      <c r="IB4" s="390"/>
      <c r="IC4" s="390"/>
      <c r="ID4" s="390"/>
      <c r="IE4" s="390"/>
      <c r="IF4" s="390"/>
      <c r="IG4" s="390"/>
      <c r="IH4" s="390"/>
      <c r="II4" s="390"/>
      <c r="IJ4" s="390"/>
      <c r="IK4" s="390"/>
      <c r="IL4" s="390"/>
      <c r="IM4" s="390"/>
      <c r="IN4" s="390"/>
      <c r="IO4" s="390"/>
      <c r="IP4" s="390"/>
      <c r="IQ4" s="390"/>
      <c r="IR4" s="390"/>
    </row>
    <row r="5" spans="1:252" s="394" customFormat="1" ht="15.75">
      <c r="A5" s="677" t="s">
        <v>1599</v>
      </c>
      <c r="B5" s="389"/>
      <c r="C5" s="389"/>
      <c r="D5" s="389"/>
      <c r="E5" s="389"/>
      <c r="F5" s="390"/>
      <c r="G5" s="390"/>
      <c r="H5" s="389"/>
      <c r="I5" s="389"/>
      <c r="J5" s="389"/>
      <c r="K5" s="389"/>
      <c r="L5" s="389"/>
      <c r="M5" s="389"/>
      <c r="N5" s="389"/>
      <c r="O5" s="389"/>
      <c r="P5" s="389" t="s">
        <v>21</v>
      </c>
      <c r="Q5" s="391"/>
      <c r="R5" s="392"/>
      <c r="S5" s="393"/>
      <c r="T5" s="392"/>
      <c r="U5" s="393"/>
      <c r="V5" s="393"/>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c r="GW5" s="390"/>
      <c r="GX5" s="390"/>
      <c r="GY5" s="390"/>
      <c r="GZ5" s="390"/>
      <c r="HA5" s="390"/>
      <c r="HB5" s="390"/>
      <c r="HC5" s="390"/>
      <c r="HD5" s="390"/>
      <c r="HE5" s="390"/>
      <c r="HF5" s="390"/>
      <c r="HG5" s="390"/>
      <c r="HH5" s="390"/>
      <c r="HI5" s="390"/>
      <c r="HJ5" s="390"/>
      <c r="HK5" s="390"/>
      <c r="HL5" s="390"/>
      <c r="HM5" s="390"/>
      <c r="HN5" s="390"/>
      <c r="HO5" s="390"/>
      <c r="HP5" s="390"/>
      <c r="HQ5" s="390"/>
      <c r="HR5" s="390"/>
      <c r="HS5" s="390"/>
      <c r="HT5" s="390"/>
      <c r="HU5" s="390"/>
      <c r="HV5" s="390"/>
      <c r="HW5" s="390"/>
      <c r="HX5" s="390"/>
      <c r="HY5" s="390"/>
      <c r="HZ5" s="390"/>
      <c r="IA5" s="390"/>
      <c r="IB5" s="390"/>
      <c r="IC5" s="390"/>
      <c r="ID5" s="390"/>
      <c r="IE5" s="390"/>
      <c r="IF5" s="390"/>
      <c r="IG5" s="390"/>
      <c r="IH5" s="390"/>
      <c r="II5" s="390"/>
      <c r="IJ5" s="390"/>
      <c r="IK5" s="390"/>
      <c r="IL5" s="390"/>
      <c r="IM5" s="390"/>
      <c r="IN5" s="390"/>
      <c r="IO5" s="390"/>
      <c r="IP5" s="390"/>
      <c r="IQ5" s="390"/>
      <c r="IR5" s="390"/>
    </row>
    <row r="6" spans="1:252" s="394" customFormat="1" ht="15.75">
      <c r="A6" s="389" t="s">
        <v>1590</v>
      </c>
      <c r="B6" s="389"/>
      <c r="C6" s="389"/>
      <c r="D6" s="389"/>
      <c r="E6" s="389"/>
      <c r="F6" s="390"/>
      <c r="G6" s="390"/>
      <c r="H6" s="389"/>
      <c r="I6" s="389"/>
      <c r="J6" s="389"/>
      <c r="K6" s="389"/>
      <c r="L6" s="389"/>
      <c r="M6" s="389"/>
      <c r="N6" s="389"/>
      <c r="O6" s="389"/>
      <c r="P6" s="389"/>
      <c r="Q6" s="391"/>
      <c r="R6" s="392"/>
      <c r="S6" s="393"/>
      <c r="T6" s="392"/>
      <c r="U6" s="393"/>
      <c r="V6" s="393"/>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390"/>
      <c r="GB6" s="390"/>
      <c r="GC6" s="390"/>
      <c r="GD6" s="390"/>
      <c r="GE6" s="390"/>
      <c r="GF6" s="390"/>
      <c r="GG6" s="390"/>
      <c r="GH6" s="390"/>
      <c r="GI6" s="390"/>
      <c r="GJ6" s="390"/>
      <c r="GK6" s="390"/>
      <c r="GL6" s="390"/>
      <c r="GM6" s="390"/>
      <c r="GN6" s="390"/>
      <c r="GO6" s="390"/>
      <c r="GP6" s="390"/>
      <c r="GQ6" s="390"/>
      <c r="GR6" s="390"/>
      <c r="GS6" s="390"/>
      <c r="GT6" s="390"/>
      <c r="GU6" s="390"/>
      <c r="GV6" s="390"/>
      <c r="GW6" s="390"/>
      <c r="GX6" s="390"/>
      <c r="GY6" s="390"/>
      <c r="GZ6" s="390"/>
      <c r="HA6" s="390"/>
      <c r="HB6" s="390"/>
      <c r="HC6" s="390"/>
      <c r="HD6" s="390"/>
      <c r="HE6" s="390"/>
      <c r="HF6" s="390"/>
      <c r="HG6" s="390"/>
      <c r="HH6" s="390"/>
      <c r="HI6" s="390"/>
      <c r="HJ6" s="390"/>
      <c r="HK6" s="390"/>
      <c r="HL6" s="390"/>
      <c r="HM6" s="390"/>
      <c r="HN6" s="390"/>
      <c r="HO6" s="390"/>
      <c r="HP6" s="390"/>
      <c r="HQ6" s="390"/>
      <c r="HR6" s="390"/>
      <c r="HS6" s="390"/>
      <c r="HT6" s="390"/>
      <c r="HU6" s="390"/>
      <c r="HV6" s="390"/>
      <c r="HW6" s="390"/>
      <c r="HX6" s="390"/>
      <c r="HY6" s="390"/>
      <c r="HZ6" s="390"/>
      <c r="IA6" s="390"/>
      <c r="IB6" s="390"/>
      <c r="IC6" s="390"/>
      <c r="ID6" s="390"/>
      <c r="IE6" s="390"/>
      <c r="IF6" s="390"/>
      <c r="IG6" s="390"/>
      <c r="IH6" s="390"/>
      <c r="II6" s="390"/>
      <c r="IJ6" s="390"/>
      <c r="IK6" s="390"/>
      <c r="IL6" s="390"/>
      <c r="IM6" s="390"/>
      <c r="IN6" s="390"/>
      <c r="IO6" s="390"/>
      <c r="IP6" s="390"/>
      <c r="IQ6" s="390"/>
      <c r="IR6" s="390"/>
    </row>
    <row r="7" spans="1:252" s="394" customFormat="1" ht="15.75">
      <c r="A7" s="395"/>
      <c r="B7" s="389"/>
      <c r="C7" s="389"/>
      <c r="D7" s="389"/>
      <c r="E7" s="389"/>
      <c r="F7" s="390"/>
      <c r="G7" s="390"/>
      <c r="H7" s="389"/>
      <c r="I7" s="389"/>
      <c r="J7" s="389"/>
      <c r="K7" s="389"/>
      <c r="L7" s="389"/>
      <c r="M7" s="389"/>
      <c r="N7" s="389"/>
      <c r="O7" s="389"/>
      <c r="P7" s="389"/>
      <c r="Q7" s="391"/>
      <c r="R7" s="392"/>
      <c r="S7" s="393"/>
      <c r="T7" s="392"/>
      <c r="U7" s="393"/>
      <c r="V7" s="393"/>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0"/>
      <c r="FS7" s="390"/>
      <c r="FT7" s="390"/>
      <c r="FU7" s="390"/>
      <c r="FV7" s="390"/>
      <c r="FW7" s="390"/>
      <c r="FX7" s="390"/>
      <c r="FY7" s="390"/>
      <c r="FZ7" s="390"/>
      <c r="GA7" s="390"/>
      <c r="GB7" s="390"/>
      <c r="GC7" s="390"/>
      <c r="GD7" s="390"/>
      <c r="GE7" s="390"/>
      <c r="GF7" s="390"/>
      <c r="GG7" s="390"/>
      <c r="GH7" s="390"/>
      <c r="GI7" s="390"/>
      <c r="GJ7" s="390"/>
      <c r="GK7" s="390"/>
      <c r="GL7" s="390"/>
      <c r="GM7" s="390"/>
      <c r="GN7" s="390"/>
      <c r="GO7" s="390"/>
      <c r="GP7" s="390"/>
      <c r="GQ7" s="390"/>
      <c r="GR7" s="390"/>
      <c r="GS7" s="390"/>
      <c r="GT7" s="390"/>
      <c r="GU7" s="390"/>
      <c r="GV7" s="390"/>
      <c r="GW7" s="390"/>
      <c r="GX7" s="390"/>
      <c r="GY7" s="390"/>
      <c r="GZ7" s="390"/>
      <c r="HA7" s="390"/>
      <c r="HB7" s="390"/>
      <c r="HC7" s="390"/>
      <c r="HD7" s="390"/>
      <c r="HE7" s="390"/>
      <c r="HF7" s="390"/>
      <c r="HG7" s="390"/>
      <c r="HH7" s="390"/>
      <c r="HI7" s="390"/>
      <c r="HJ7" s="390"/>
      <c r="HK7" s="390"/>
      <c r="HL7" s="390"/>
      <c r="HM7" s="390"/>
      <c r="HN7" s="390"/>
      <c r="HO7" s="390"/>
      <c r="HP7" s="390"/>
      <c r="HQ7" s="390"/>
      <c r="HR7" s="390"/>
      <c r="HS7" s="390"/>
      <c r="HT7" s="390"/>
      <c r="HU7" s="390"/>
      <c r="HV7" s="390"/>
      <c r="HW7" s="390"/>
      <c r="HX7" s="390"/>
      <c r="HY7" s="390"/>
      <c r="HZ7" s="390"/>
      <c r="IA7" s="390"/>
      <c r="IB7" s="390"/>
      <c r="IC7" s="390"/>
      <c r="ID7" s="390"/>
      <c r="IE7" s="390"/>
      <c r="IF7" s="390"/>
      <c r="IG7" s="390"/>
      <c r="IH7" s="390"/>
      <c r="II7" s="390"/>
      <c r="IJ7" s="390"/>
      <c r="IK7" s="390"/>
      <c r="IL7" s="390"/>
      <c r="IM7" s="390"/>
      <c r="IN7" s="390"/>
      <c r="IO7" s="390"/>
      <c r="IP7" s="390"/>
      <c r="IQ7" s="390"/>
      <c r="IR7" s="390"/>
    </row>
    <row r="8" spans="1:252" s="394" customFormat="1" ht="15.75">
      <c r="B8" s="389"/>
      <c r="C8" s="389"/>
      <c r="D8" s="389"/>
      <c r="E8" s="389"/>
      <c r="F8" s="390"/>
      <c r="G8" s="390"/>
      <c r="H8" s="389"/>
      <c r="I8" s="389"/>
      <c r="J8" s="389"/>
      <c r="K8" s="389"/>
      <c r="L8" s="389"/>
      <c r="M8" s="389"/>
      <c r="N8" s="389"/>
      <c r="O8" s="389"/>
      <c r="P8" s="389"/>
      <c r="Q8" s="391"/>
      <c r="R8" s="392"/>
      <c r="S8" s="393"/>
      <c r="T8" s="392"/>
      <c r="U8" s="393"/>
      <c r="V8" s="393"/>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0"/>
      <c r="FP8" s="390"/>
      <c r="FQ8" s="390"/>
      <c r="FR8" s="390"/>
      <c r="FS8" s="390"/>
      <c r="FT8" s="390"/>
      <c r="FU8" s="390"/>
      <c r="FV8" s="390"/>
      <c r="FW8" s="390"/>
      <c r="FX8" s="390"/>
      <c r="FY8" s="390"/>
      <c r="FZ8" s="390"/>
      <c r="GA8" s="390"/>
      <c r="GB8" s="390"/>
      <c r="GC8" s="390"/>
      <c r="GD8" s="390"/>
      <c r="GE8" s="390"/>
      <c r="GF8" s="390"/>
      <c r="GG8" s="390"/>
      <c r="GH8" s="390"/>
      <c r="GI8" s="390"/>
      <c r="GJ8" s="390"/>
      <c r="GK8" s="390"/>
      <c r="GL8" s="390"/>
      <c r="GM8" s="390"/>
      <c r="GN8" s="390"/>
      <c r="GO8" s="390"/>
      <c r="GP8" s="390"/>
      <c r="GQ8" s="390"/>
      <c r="GR8" s="390"/>
      <c r="GS8" s="390"/>
      <c r="GT8" s="390"/>
      <c r="GU8" s="390"/>
      <c r="GV8" s="390"/>
      <c r="GW8" s="390"/>
      <c r="GX8" s="390"/>
      <c r="GY8" s="390"/>
      <c r="GZ8" s="390"/>
      <c r="HA8" s="390"/>
      <c r="HB8" s="390"/>
      <c r="HC8" s="390"/>
      <c r="HD8" s="390"/>
      <c r="HE8" s="390"/>
      <c r="HF8" s="390"/>
      <c r="HG8" s="390"/>
      <c r="HH8" s="390"/>
      <c r="HI8" s="390"/>
      <c r="HJ8" s="390"/>
      <c r="HK8" s="390"/>
      <c r="HL8" s="390"/>
      <c r="HM8" s="390"/>
      <c r="HN8" s="390"/>
      <c r="HO8" s="390"/>
      <c r="HP8" s="390"/>
      <c r="HQ8" s="390"/>
      <c r="HR8" s="390"/>
      <c r="HS8" s="390"/>
      <c r="HT8" s="390"/>
      <c r="HU8" s="390"/>
      <c r="HV8" s="390"/>
      <c r="HW8" s="390"/>
      <c r="HX8" s="390"/>
      <c r="HY8" s="390"/>
      <c r="HZ8" s="390"/>
      <c r="IA8" s="390"/>
      <c r="IB8" s="390"/>
      <c r="IC8" s="390"/>
      <c r="ID8" s="390"/>
      <c r="IE8" s="390"/>
      <c r="IF8" s="390"/>
      <c r="IG8" s="390"/>
      <c r="IH8" s="390"/>
      <c r="II8" s="390"/>
      <c r="IJ8" s="390"/>
      <c r="IK8" s="390"/>
      <c r="IL8" s="390"/>
      <c r="IM8" s="390"/>
      <c r="IN8" s="390"/>
      <c r="IO8" s="390"/>
      <c r="IP8" s="390"/>
      <c r="IQ8" s="390"/>
      <c r="IR8" s="390"/>
    </row>
    <row r="9" spans="1:252" s="394" customFormat="1" ht="8.1" customHeight="1">
      <c r="A9" s="391"/>
      <c r="B9" s="389"/>
      <c r="C9" s="389"/>
      <c r="D9" s="389"/>
      <c r="E9" s="389"/>
      <c r="F9" s="389"/>
      <c r="G9" s="390"/>
      <c r="H9" s="389"/>
      <c r="I9" s="389"/>
      <c r="J9" s="389"/>
      <c r="K9" s="389"/>
      <c r="L9" s="389"/>
      <c r="M9" s="389"/>
      <c r="N9" s="389"/>
      <c r="O9" s="389"/>
      <c r="P9" s="389"/>
      <c r="Q9" s="391"/>
      <c r="R9" s="396"/>
      <c r="S9" s="391"/>
      <c r="T9" s="397"/>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0"/>
      <c r="IM9" s="390"/>
      <c r="IN9" s="390"/>
      <c r="IO9" s="390"/>
      <c r="IP9" s="390"/>
      <c r="IQ9" s="390"/>
      <c r="IR9" s="390"/>
    </row>
    <row r="10" spans="1:252" s="394" customFormat="1" ht="15.75">
      <c r="A10" s="391"/>
      <c r="B10" s="389"/>
      <c r="C10" s="389"/>
      <c r="D10" s="389"/>
      <c r="E10" s="389"/>
      <c r="F10" s="389"/>
      <c r="G10" s="390"/>
      <c r="H10" s="389"/>
      <c r="I10" s="389"/>
      <c r="J10" s="389"/>
      <c r="K10" s="389"/>
      <c r="L10" s="389"/>
      <c r="M10" s="389"/>
      <c r="N10" s="389"/>
      <c r="O10" s="389"/>
      <c r="P10" s="389"/>
      <c r="Q10" s="391"/>
      <c r="R10" s="392"/>
      <c r="S10" s="393"/>
      <c r="T10" s="392"/>
      <c r="U10" s="393"/>
      <c r="V10" s="393"/>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c r="EP10" s="390"/>
      <c r="EQ10" s="390"/>
      <c r="ER10" s="390"/>
      <c r="ES10" s="390"/>
      <c r="ET10" s="390"/>
      <c r="EU10" s="390"/>
      <c r="EV10" s="390"/>
      <c r="EW10" s="390"/>
      <c r="EX10" s="390"/>
      <c r="EY10" s="390"/>
      <c r="EZ10" s="390"/>
      <c r="FA10" s="390"/>
      <c r="FB10" s="390"/>
      <c r="FC10" s="390"/>
      <c r="FD10" s="390"/>
      <c r="FE10" s="390"/>
      <c r="FF10" s="390"/>
      <c r="FG10" s="390"/>
      <c r="FH10" s="390"/>
      <c r="FI10" s="390"/>
      <c r="FJ10" s="390"/>
      <c r="FK10" s="390"/>
      <c r="FL10" s="390"/>
      <c r="FM10" s="390"/>
      <c r="FN10" s="390"/>
      <c r="FO10" s="390"/>
      <c r="FP10" s="390"/>
      <c r="FQ10" s="390"/>
      <c r="FR10" s="390"/>
      <c r="FS10" s="390"/>
      <c r="FT10" s="390"/>
      <c r="FU10" s="390"/>
      <c r="FV10" s="390"/>
      <c r="FW10" s="390"/>
      <c r="FX10" s="390"/>
      <c r="FY10" s="390"/>
      <c r="FZ10" s="390"/>
      <c r="GA10" s="390"/>
      <c r="GB10" s="390"/>
      <c r="GC10" s="390"/>
      <c r="GD10" s="390"/>
      <c r="GE10" s="390"/>
      <c r="GF10" s="390"/>
      <c r="GG10" s="390"/>
      <c r="GH10" s="390"/>
      <c r="GI10" s="390"/>
      <c r="GJ10" s="390"/>
      <c r="GK10" s="390"/>
      <c r="GL10" s="390"/>
      <c r="GM10" s="390"/>
      <c r="GN10" s="390"/>
      <c r="GO10" s="390"/>
      <c r="GP10" s="390"/>
      <c r="GQ10" s="390"/>
      <c r="GR10" s="390"/>
      <c r="GS10" s="390"/>
      <c r="GT10" s="390"/>
      <c r="GU10" s="390"/>
      <c r="GV10" s="390"/>
      <c r="GW10" s="390"/>
      <c r="GX10" s="390"/>
      <c r="GY10" s="390"/>
      <c r="GZ10" s="390"/>
      <c r="HA10" s="390"/>
      <c r="HB10" s="390"/>
      <c r="HC10" s="390"/>
      <c r="HD10" s="390"/>
      <c r="HE10" s="390"/>
      <c r="HF10" s="390"/>
      <c r="HG10" s="390"/>
      <c r="HH10" s="390"/>
      <c r="HI10" s="390"/>
      <c r="HJ10" s="390"/>
      <c r="HK10" s="390"/>
      <c r="HL10" s="390"/>
      <c r="HM10" s="390"/>
      <c r="HN10" s="390"/>
      <c r="HO10" s="390"/>
      <c r="HP10" s="390"/>
      <c r="HQ10" s="390"/>
      <c r="HR10" s="390"/>
      <c r="HS10" s="390"/>
      <c r="HT10" s="390"/>
      <c r="HU10" s="390"/>
      <c r="HV10" s="390"/>
      <c r="HW10" s="390"/>
      <c r="HX10" s="390"/>
      <c r="HY10" s="390"/>
      <c r="HZ10" s="390"/>
      <c r="IA10" s="390"/>
      <c r="IB10" s="390"/>
      <c r="IC10" s="390"/>
      <c r="ID10" s="390"/>
      <c r="IE10" s="390"/>
      <c r="IF10" s="390"/>
      <c r="IG10" s="390"/>
      <c r="IH10" s="390"/>
      <c r="II10" s="390"/>
      <c r="IJ10" s="390"/>
      <c r="IK10" s="390"/>
      <c r="IL10" s="390"/>
      <c r="IM10" s="390"/>
      <c r="IN10" s="390"/>
      <c r="IO10" s="390"/>
      <c r="IP10" s="390"/>
      <c r="IQ10" s="390"/>
      <c r="IR10" s="390"/>
    </row>
    <row r="11" spans="1:252" s="394" customFormat="1" ht="15.75">
      <c r="A11" s="391"/>
      <c r="B11" s="389"/>
      <c r="C11" s="389"/>
      <c r="D11" s="389"/>
      <c r="E11" s="389"/>
      <c r="F11" s="389"/>
      <c r="G11" s="390"/>
      <c r="H11" s="389"/>
      <c r="I11" s="389"/>
      <c r="K11" s="398"/>
      <c r="L11" s="399"/>
      <c r="M11" s="400"/>
      <c r="N11" s="398"/>
      <c r="O11" s="398"/>
      <c r="P11" s="398"/>
      <c r="Q11" s="391"/>
      <c r="R11" s="392"/>
      <c r="S11" s="393"/>
      <c r="T11" s="392"/>
      <c r="U11" s="393"/>
      <c r="V11" s="393"/>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row>
    <row r="12" spans="1:252" ht="15.95" customHeight="1">
      <c r="A12" s="391"/>
      <c r="B12" s="398" t="s">
        <v>97</v>
      </c>
      <c r="C12" s="401"/>
      <c r="D12" s="398"/>
      <c r="E12" s="389"/>
      <c r="F12" s="398" t="s">
        <v>98</v>
      </c>
      <c r="G12" s="401"/>
      <c r="H12" s="398"/>
      <c r="I12" s="389"/>
      <c r="J12" s="398" t="s">
        <v>99</v>
      </c>
      <c r="K12" s="398"/>
      <c r="L12" s="399"/>
      <c r="M12" s="398"/>
      <c r="N12" s="398"/>
      <c r="O12" s="398"/>
      <c r="P12" s="398"/>
      <c r="Q12" s="402"/>
      <c r="R12" s="403"/>
      <c r="S12" s="404"/>
      <c r="T12" s="403"/>
      <c r="U12" s="404"/>
      <c r="V12" s="404"/>
    </row>
    <row r="13" spans="1:252" ht="12.95" customHeight="1">
      <c r="A13" s="391"/>
      <c r="B13" s="406"/>
      <c r="C13" s="406"/>
      <c r="D13" s="406"/>
      <c r="E13" s="391"/>
      <c r="F13" s="406"/>
      <c r="G13" s="407"/>
      <c r="H13" s="406"/>
      <c r="I13" s="391"/>
      <c r="J13" s="406"/>
      <c r="K13" s="406"/>
      <c r="L13" s="406"/>
      <c r="M13" s="406"/>
      <c r="N13" s="406"/>
      <c r="O13" s="406"/>
      <c r="P13" s="406"/>
      <c r="Q13" s="402"/>
      <c r="R13" s="408"/>
      <c r="S13" s="404"/>
      <c r="T13" s="408"/>
      <c r="U13" s="404"/>
      <c r="V13" s="404"/>
    </row>
    <row r="14" spans="1:252" ht="15.95" customHeight="1">
      <c r="A14" s="391"/>
      <c r="B14" s="2370" t="s">
        <v>11</v>
      </c>
      <c r="C14" s="389"/>
      <c r="D14" s="2371" t="s">
        <v>1566</v>
      </c>
      <c r="E14" s="389"/>
      <c r="F14" s="2370" t="s">
        <v>11</v>
      </c>
      <c r="G14" s="2372"/>
      <c r="H14" s="2370" t="str">
        <f>D14</f>
        <v>1 MO. ENDED</v>
      </c>
      <c r="I14" s="389"/>
      <c r="J14" s="2370" t="s">
        <v>11</v>
      </c>
      <c r="K14" s="389"/>
      <c r="L14" s="2370" t="str">
        <f>D14</f>
        <v>1 MO. ENDED</v>
      </c>
      <c r="M14" s="389"/>
      <c r="N14" s="2370" t="s">
        <v>11</v>
      </c>
      <c r="O14" s="389"/>
      <c r="P14" s="2370" t="str">
        <f>H14</f>
        <v>1 MO. ENDED</v>
      </c>
      <c r="Q14" s="402"/>
      <c r="R14" s="408"/>
      <c r="S14" s="404"/>
      <c r="T14" s="408"/>
      <c r="U14" s="404"/>
      <c r="V14" s="404"/>
    </row>
    <row r="15" spans="1:252" ht="15.95" customHeight="1">
      <c r="A15" s="391"/>
      <c r="B15" s="2373" t="s">
        <v>1558</v>
      </c>
      <c r="C15" s="389"/>
      <c r="D15" s="2373" t="s">
        <v>1559</v>
      </c>
      <c r="E15" s="389"/>
      <c r="F15" s="2374" t="s">
        <v>1558</v>
      </c>
      <c r="G15" s="389"/>
      <c r="H15" s="2375" t="str">
        <f>D15</f>
        <v>APR. 30, 2014</v>
      </c>
      <c r="I15" s="389"/>
      <c r="J15" s="2374" t="str">
        <f>+F15</f>
        <v>APR. 2014</v>
      </c>
      <c r="K15" s="389"/>
      <c r="L15" s="2375" t="str">
        <f>D15</f>
        <v>APR. 30, 2014</v>
      </c>
      <c r="M15" s="389"/>
      <c r="N15" s="2376" t="s">
        <v>1560</v>
      </c>
      <c r="O15" s="389"/>
      <c r="P15" s="2373" t="s">
        <v>1561</v>
      </c>
      <c r="Q15" s="402"/>
      <c r="R15" s="408"/>
      <c r="S15" s="404"/>
      <c r="T15" s="408"/>
      <c r="U15" s="404"/>
      <c r="V15" s="404"/>
    </row>
    <row r="16" spans="1:252" ht="12.95" customHeight="1">
      <c r="A16" s="391"/>
      <c r="B16" s="396"/>
      <c r="C16" s="391"/>
      <c r="D16" s="396" t="s">
        <v>21</v>
      </c>
      <c r="E16" s="391"/>
      <c r="F16" s="406"/>
      <c r="G16" s="391"/>
      <c r="H16" s="409" t="s">
        <v>21</v>
      </c>
      <c r="I16" s="396"/>
      <c r="J16" s="410"/>
      <c r="K16" s="391"/>
      <c r="L16" s="411"/>
      <c r="M16" s="396"/>
      <c r="N16" s="396"/>
      <c r="O16" s="391"/>
      <c r="P16" s="396"/>
      <c r="Q16" s="402"/>
      <c r="R16" s="396"/>
      <c r="S16" s="404"/>
      <c r="T16" s="396"/>
      <c r="U16" s="404"/>
      <c r="V16" s="404"/>
    </row>
    <row r="17" spans="1:245" ht="15.95" customHeight="1">
      <c r="A17" s="389" t="s">
        <v>20</v>
      </c>
      <c r="B17" s="412"/>
      <c r="C17" s="412"/>
      <c r="D17" s="412"/>
      <c r="E17" s="412"/>
      <c r="F17" s="413"/>
      <c r="G17" s="412"/>
      <c r="H17" s="414"/>
      <c r="I17" s="413"/>
      <c r="J17" s="415"/>
      <c r="K17" s="412"/>
      <c r="L17" s="414"/>
      <c r="M17" s="413"/>
      <c r="N17" s="413"/>
      <c r="O17" s="412"/>
      <c r="P17" s="413"/>
      <c r="Q17" s="402"/>
      <c r="R17" s="413"/>
      <c r="S17" s="404"/>
      <c r="T17" s="413"/>
      <c r="U17" s="404"/>
      <c r="V17" s="404"/>
    </row>
    <row r="18" spans="1:245" ht="15.95" customHeight="1">
      <c r="A18" s="391" t="s">
        <v>26</v>
      </c>
      <c r="B18" s="416">
        <f>+'EXHIBIT L'!B16</f>
        <v>4.8</v>
      </c>
      <c r="C18" s="417"/>
      <c r="D18" s="418">
        <f>+'EXHIBIT L'!AA16</f>
        <v>4.8</v>
      </c>
      <c r="E18" s="417"/>
      <c r="F18" s="419">
        <f>+'EXHIBIT M'!B16</f>
        <v>0.1</v>
      </c>
      <c r="G18" s="417"/>
      <c r="H18" s="420">
        <f>+'EXHIBIT M'!AA16</f>
        <v>0.1</v>
      </c>
      <c r="I18" s="421"/>
      <c r="J18" s="422">
        <f>SUM(B18)+SUM(F18)</f>
        <v>4.8999999999999995</v>
      </c>
      <c r="K18" s="417"/>
      <c r="L18" s="423">
        <f>D18+SUM(H18)</f>
        <v>4.8999999999999995</v>
      </c>
      <c r="M18" s="421"/>
      <c r="N18" s="424">
        <v>5</v>
      </c>
      <c r="O18" s="417"/>
      <c r="P18" s="424">
        <f>+'EXHIBIT L'!AD16+'EXHIBIT M'!AD16</f>
        <v>5</v>
      </c>
      <c r="Q18" s="425"/>
      <c r="R18" s="426"/>
      <c r="S18" s="404"/>
      <c r="T18" s="426"/>
      <c r="U18" s="427"/>
      <c r="V18" s="427"/>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8"/>
      <c r="EB18" s="428"/>
      <c r="EC18" s="428"/>
      <c r="ED18" s="428"/>
      <c r="EE18" s="428"/>
      <c r="EF18" s="428"/>
      <c r="EG18" s="428"/>
      <c r="EH18" s="428"/>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8"/>
      <c r="FZ18" s="428"/>
      <c r="GA18" s="428"/>
      <c r="GB18" s="428"/>
      <c r="GC18" s="428"/>
      <c r="GD18" s="428"/>
      <c r="GE18" s="428"/>
      <c r="GF18" s="428"/>
      <c r="GG18" s="428"/>
      <c r="GH18" s="428"/>
      <c r="GI18" s="428"/>
      <c r="GJ18" s="428"/>
      <c r="GK18" s="428"/>
      <c r="GL18" s="428"/>
      <c r="GM18" s="428"/>
      <c r="GN18" s="428"/>
      <c r="GO18" s="428"/>
      <c r="GP18" s="428"/>
      <c r="GQ18" s="428"/>
      <c r="GR18" s="428"/>
      <c r="GS18" s="428"/>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row>
    <row r="19" spans="1:245" ht="15.75">
      <c r="A19" s="389" t="s">
        <v>28</v>
      </c>
      <c r="B19" s="429">
        <f>ROUND(SUM(B18),1)</f>
        <v>4.8</v>
      </c>
      <c r="C19" s="430"/>
      <c r="D19" s="429">
        <f>ROUND(SUM(D18),1)</f>
        <v>4.8</v>
      </c>
      <c r="E19" s="430"/>
      <c r="F19" s="431">
        <f>ROUND(SUM(F18),1)</f>
        <v>0.1</v>
      </c>
      <c r="G19" s="430"/>
      <c r="H19" s="432">
        <f>ROUND(SUM(H18),1)</f>
        <v>0.1</v>
      </c>
      <c r="I19" s="433"/>
      <c r="J19" s="434">
        <f>ROUND(SUM(J18),1)</f>
        <v>4.9000000000000004</v>
      </c>
      <c r="K19" s="430"/>
      <c r="L19" s="432">
        <f>ROUND(SUM(L18),1)</f>
        <v>4.9000000000000004</v>
      </c>
      <c r="M19" s="433"/>
      <c r="N19" s="429">
        <f>ROUND(SUM(N18),1)</f>
        <v>5</v>
      </c>
      <c r="O19" s="430"/>
      <c r="P19" s="429">
        <f>ROUND(SUM(P18),1)</f>
        <v>5</v>
      </c>
      <c r="Q19" s="435"/>
      <c r="R19" s="436"/>
      <c r="S19" s="404"/>
      <c r="T19" s="436"/>
      <c r="U19" s="404"/>
      <c r="V19" s="404"/>
    </row>
    <row r="20" spans="1:245" ht="15.75">
      <c r="A20" s="389"/>
      <c r="B20" s="437"/>
      <c r="C20" s="437"/>
      <c r="D20" s="437"/>
      <c r="E20" s="437"/>
      <c r="F20" s="437"/>
      <c r="G20" s="437"/>
      <c r="H20" s="438"/>
      <c r="I20" s="339"/>
      <c r="J20" s="439"/>
      <c r="K20" s="437"/>
      <c r="L20" s="440"/>
      <c r="M20" s="339"/>
      <c r="N20" s="339"/>
      <c r="O20" s="437"/>
      <c r="P20" s="339"/>
      <c r="R20" s="413"/>
      <c r="S20" s="404"/>
      <c r="T20" s="413"/>
      <c r="U20" s="404"/>
      <c r="V20" s="404"/>
    </row>
    <row r="21" spans="1:245" ht="15.95" customHeight="1">
      <c r="A21" s="389" t="s">
        <v>29</v>
      </c>
      <c r="B21" s="437"/>
      <c r="C21" s="437"/>
      <c r="D21" s="437"/>
      <c r="E21" s="437"/>
      <c r="F21" s="437"/>
      <c r="G21" s="437"/>
      <c r="H21" s="440"/>
      <c r="I21" s="339"/>
      <c r="J21" s="439"/>
      <c r="K21" s="437"/>
      <c r="L21" s="440"/>
      <c r="M21" s="339"/>
      <c r="N21" s="339"/>
      <c r="O21" s="437"/>
      <c r="P21" s="339"/>
      <c r="R21" s="413"/>
      <c r="S21" s="404"/>
      <c r="T21" s="413"/>
      <c r="U21" s="404"/>
      <c r="V21" s="404"/>
    </row>
    <row r="22" spans="1:245" ht="15.95" customHeight="1">
      <c r="A22" s="391" t="s">
        <v>42</v>
      </c>
      <c r="B22" s="437"/>
      <c r="C22" s="437"/>
      <c r="D22" s="437"/>
      <c r="E22" s="437"/>
      <c r="F22" s="437"/>
      <c r="G22" s="437"/>
      <c r="H22" s="440"/>
      <c r="I22" s="339"/>
      <c r="J22" s="439"/>
      <c r="K22" s="437"/>
      <c r="L22" s="440"/>
      <c r="M22" s="339"/>
      <c r="N22" s="339"/>
      <c r="O22" s="437"/>
      <c r="P22" s="339"/>
      <c r="R22" s="413"/>
      <c r="S22" s="404"/>
      <c r="T22" s="413"/>
      <c r="U22" s="404"/>
      <c r="V22" s="404"/>
    </row>
    <row r="23" spans="1:245" ht="15.95" customHeight="1">
      <c r="A23" s="391" t="s">
        <v>85</v>
      </c>
      <c r="B23" s="441">
        <f>+'EXHIBIT L'!B22</f>
        <v>4.8</v>
      </c>
      <c r="C23" s="437"/>
      <c r="D23" s="442">
        <f>+'EXHIBIT L'!AA22</f>
        <v>4.8</v>
      </c>
      <c r="E23" s="437"/>
      <c r="F23" s="443">
        <f>+'EXHIBIT M'!B22</f>
        <v>0</v>
      </c>
      <c r="G23" s="437"/>
      <c r="H23" s="444">
        <f>+'EXHIBIT M'!AA22</f>
        <v>0</v>
      </c>
      <c r="I23" s="339"/>
      <c r="J23" s="445">
        <f>SUM(B23)+SUM(F23)</f>
        <v>4.8</v>
      </c>
      <c r="K23" s="437"/>
      <c r="L23" s="446">
        <f>SUM(D23)+SUM(H23)</f>
        <v>4.8</v>
      </c>
      <c r="M23" s="339"/>
      <c r="N23" s="347">
        <v>4.7</v>
      </c>
      <c r="O23" s="437"/>
      <c r="P23" s="347">
        <f>+'EXHIBIT L'!AD22+'EXHIBIT M'!AD22</f>
        <v>4.7</v>
      </c>
      <c r="R23" s="413"/>
      <c r="S23" s="404"/>
      <c r="T23" s="413"/>
      <c r="U23" s="404"/>
      <c r="V23" s="404"/>
    </row>
    <row r="24" spans="1:245" ht="15.95" customHeight="1">
      <c r="A24" s="391" t="s">
        <v>86</v>
      </c>
      <c r="B24" s="441">
        <f>+'EXHIBIT L'!B23</f>
        <v>0.5</v>
      </c>
      <c r="C24" s="437"/>
      <c r="D24" s="447">
        <f>+'EXHIBIT L'!AA23</f>
        <v>0.5</v>
      </c>
      <c r="E24" s="437"/>
      <c r="F24" s="443">
        <f>+'EXHIBIT M'!B23</f>
        <v>0</v>
      </c>
      <c r="G24" s="437"/>
      <c r="H24" s="444">
        <f>+'EXHIBIT M'!AA23</f>
        <v>0</v>
      </c>
      <c r="I24" s="339"/>
      <c r="J24" s="445">
        <f>SUM(B24)+SUM(F24)</f>
        <v>0.5</v>
      </c>
      <c r="K24" s="437"/>
      <c r="L24" s="446">
        <f>SUM(D24)+SUM(H24)</f>
        <v>0.5</v>
      </c>
      <c r="M24" s="339"/>
      <c r="N24" s="449">
        <v>1</v>
      </c>
      <c r="O24" s="339"/>
      <c r="P24" s="449">
        <f>+'EXHIBIT L'!AD23+'EXHIBIT M'!AD23</f>
        <v>1</v>
      </c>
      <c r="R24" s="413"/>
      <c r="S24" s="404"/>
      <c r="T24" s="413"/>
      <c r="U24" s="404"/>
      <c r="V24" s="404"/>
    </row>
    <row r="25" spans="1:245" ht="15.95" customHeight="1">
      <c r="A25" s="391" t="s">
        <v>87</v>
      </c>
      <c r="B25" s="441">
        <f>+'EXHIBIT L'!V24</f>
        <v>0</v>
      </c>
      <c r="C25" s="437"/>
      <c r="D25" s="449">
        <f>+'EXHIBIT L'!AA24</f>
        <v>0</v>
      </c>
      <c r="E25" s="437"/>
      <c r="F25" s="443">
        <f>+'EXHIBIT M'!B24</f>
        <v>0</v>
      </c>
      <c r="G25" s="437"/>
      <c r="H25" s="450">
        <f>+'EXHIBIT M'!AA24</f>
        <v>0</v>
      </c>
      <c r="I25" s="339"/>
      <c r="J25" s="445">
        <f>SUM(B25)+SUM(F25)</f>
        <v>0</v>
      </c>
      <c r="K25" s="437"/>
      <c r="L25" s="451">
        <v>0</v>
      </c>
      <c r="M25" s="339"/>
      <c r="N25" s="449">
        <v>0</v>
      </c>
      <c r="O25" s="341"/>
      <c r="P25" s="449">
        <f>+'EXHIBIT L'!AD24+'EXHIBIT M'!AD24</f>
        <v>0</v>
      </c>
      <c r="R25" s="413"/>
      <c r="S25" s="404"/>
      <c r="T25" s="413"/>
      <c r="U25" s="404"/>
      <c r="V25" s="404"/>
    </row>
    <row r="26" spans="1:245" ht="15.75">
      <c r="A26" s="389" t="s">
        <v>75</v>
      </c>
      <c r="B26" s="429">
        <f>ROUND(SUM(B23:B25),1)</f>
        <v>5.3</v>
      </c>
      <c r="C26" s="430"/>
      <c r="D26" s="429">
        <f>ROUND(SUM(D23:D25),1)</f>
        <v>5.3</v>
      </c>
      <c r="E26" s="430"/>
      <c r="F26" s="429">
        <f>ROUND(SUM(F23:F25),1)</f>
        <v>0</v>
      </c>
      <c r="G26" s="430"/>
      <c r="H26" s="432">
        <f>ROUND(SUM(H23:H25),1)</f>
        <v>0</v>
      </c>
      <c r="I26" s="433"/>
      <c r="J26" s="434">
        <f>ROUND(SUM(J23:J25),1)</f>
        <v>5.3</v>
      </c>
      <c r="K26" s="430"/>
      <c r="L26" s="432">
        <f>ROUND(SUM(L23:L25),1)</f>
        <v>5.3</v>
      </c>
      <c r="M26" s="433"/>
      <c r="N26" s="429">
        <f>ROUND(SUM(N23:N25),1)</f>
        <v>5.7</v>
      </c>
      <c r="O26" s="430"/>
      <c r="P26" s="429">
        <f>ROUND(SUM(P23:P25),1)</f>
        <v>5.7</v>
      </c>
      <c r="Q26" s="435"/>
      <c r="R26" s="452"/>
      <c r="S26" s="404"/>
      <c r="T26" s="436"/>
      <c r="U26" s="404"/>
      <c r="V26" s="404"/>
    </row>
    <row r="27" spans="1:245" ht="15.75">
      <c r="A27" s="389"/>
      <c r="B27" s="437"/>
      <c r="C27" s="437"/>
      <c r="D27" s="437"/>
      <c r="E27" s="437"/>
      <c r="F27" s="437"/>
      <c r="G27" s="437"/>
      <c r="H27" s="440"/>
      <c r="I27" s="339"/>
      <c r="J27" s="439"/>
      <c r="K27" s="437"/>
      <c r="L27" s="440"/>
      <c r="M27" s="339"/>
      <c r="N27" s="339"/>
      <c r="O27" s="437"/>
      <c r="P27" s="339"/>
      <c r="R27" s="413"/>
      <c r="S27" s="404"/>
      <c r="T27" s="413"/>
      <c r="U27" s="404"/>
      <c r="V27" s="404"/>
    </row>
    <row r="28" spans="1:245" ht="15.95" customHeight="1">
      <c r="A28" s="389" t="s">
        <v>50</v>
      </c>
      <c r="B28" s="437"/>
      <c r="C28" s="437"/>
      <c r="D28" s="437"/>
      <c r="E28" s="437"/>
      <c r="F28" s="437"/>
      <c r="G28" s="437"/>
      <c r="H28" s="440"/>
      <c r="I28" s="339"/>
      <c r="J28" s="439"/>
      <c r="K28" s="437"/>
      <c r="L28" s="440"/>
      <c r="M28" s="339"/>
      <c r="N28" s="339"/>
      <c r="O28" s="437"/>
      <c r="P28" s="339"/>
      <c r="R28" s="413"/>
      <c r="S28" s="404"/>
      <c r="T28" s="413"/>
      <c r="U28" s="404"/>
      <c r="V28" s="404"/>
    </row>
    <row r="29" spans="1:245" ht="15.75">
      <c r="A29" s="389" t="s">
        <v>89</v>
      </c>
      <c r="B29" s="453">
        <f>ROUND(SUM(B19-B26),1)</f>
        <v>-0.5</v>
      </c>
      <c r="C29" s="430"/>
      <c r="D29" s="453">
        <f>ROUND(SUM(D19-D26),1)</f>
        <v>-0.5</v>
      </c>
      <c r="E29" s="430"/>
      <c r="F29" s="453">
        <f>ROUND(SUM(F19-F26),1)</f>
        <v>0.1</v>
      </c>
      <c r="G29" s="430"/>
      <c r="H29" s="454">
        <f>ROUND(SUM(H19-H26),1)</f>
        <v>0.1</v>
      </c>
      <c r="I29" s="433"/>
      <c r="J29" s="455">
        <f>ROUND(SUM(J19-J26),1)</f>
        <v>-0.4</v>
      </c>
      <c r="K29" s="433"/>
      <c r="L29" s="454">
        <f>ROUND(SUM(L19-L26),1)</f>
        <v>-0.4</v>
      </c>
      <c r="M29" s="433"/>
      <c r="N29" s="453">
        <f>ROUND(SUM(N19-N26),1)</f>
        <v>-0.7</v>
      </c>
      <c r="O29" s="433"/>
      <c r="P29" s="453">
        <f>ROUND(SUM(P19-P26),1)</f>
        <v>-0.7</v>
      </c>
      <c r="Q29" s="435"/>
      <c r="R29" s="413"/>
      <c r="S29" s="404"/>
      <c r="T29" s="413"/>
      <c r="U29" s="404"/>
      <c r="V29" s="404"/>
    </row>
    <row r="30" spans="1:245">
      <c r="A30" s="391"/>
      <c r="B30" s="437"/>
      <c r="C30" s="437"/>
      <c r="D30" s="437"/>
      <c r="E30" s="437"/>
      <c r="F30" s="437"/>
      <c r="G30" s="437"/>
      <c r="H30" s="440"/>
      <c r="I30" s="339"/>
      <c r="J30" s="439"/>
      <c r="K30" s="437"/>
      <c r="L30" s="440"/>
      <c r="M30" s="339"/>
      <c r="N30" s="339"/>
      <c r="O30" s="437"/>
      <c r="P30" s="339"/>
      <c r="R30" s="413"/>
      <c r="S30" s="404"/>
      <c r="T30" s="413"/>
      <c r="U30" s="404"/>
      <c r="V30" s="404"/>
    </row>
    <row r="31" spans="1:245" ht="15.95" customHeight="1">
      <c r="A31" s="389" t="s">
        <v>52</v>
      </c>
      <c r="B31" s="437"/>
      <c r="C31" s="437"/>
      <c r="D31" s="437"/>
      <c r="E31" s="437"/>
      <c r="F31" s="437"/>
      <c r="G31" s="437"/>
      <c r="H31" s="440"/>
      <c r="I31" s="339"/>
      <c r="J31" s="439"/>
      <c r="K31" s="437"/>
      <c r="L31" s="440"/>
      <c r="M31" s="339"/>
      <c r="N31" s="339"/>
      <c r="O31" s="437"/>
      <c r="P31" s="339"/>
      <c r="R31" s="413"/>
      <c r="S31" s="404"/>
      <c r="T31" s="413"/>
      <c r="U31" s="404"/>
      <c r="V31" s="404"/>
    </row>
    <row r="32" spans="1:245" ht="15.95" customHeight="1">
      <c r="A32" s="391" t="s">
        <v>55</v>
      </c>
      <c r="B32" s="443">
        <f>+'EXHIBIT L'!B31</f>
        <v>0</v>
      </c>
      <c r="C32" s="437"/>
      <c r="D32" s="443">
        <f>+'EXHIBIT L'!AA31</f>
        <v>0</v>
      </c>
      <c r="E32" s="437"/>
      <c r="F32" s="443">
        <f>+'EXHIBIT M'!B31</f>
        <v>0</v>
      </c>
      <c r="G32" s="441"/>
      <c r="H32" s="448">
        <f>+'EXHIBIT M'!AA31</f>
        <v>0</v>
      </c>
      <c r="I32" s="339"/>
      <c r="J32" s="1592">
        <f>SUM(B32)+SUM(F32)</f>
        <v>0</v>
      </c>
      <c r="K32" s="437"/>
      <c r="L32" s="444">
        <f>SUM(D32)+SUM(H32)</f>
        <v>0</v>
      </c>
      <c r="M32" s="339"/>
      <c r="N32" s="449">
        <v>0</v>
      </c>
      <c r="O32" s="339"/>
      <c r="P32" s="449">
        <f>+'EXHIBIT L'!AD31+'EXHIBIT M'!AD31</f>
        <v>0</v>
      </c>
      <c r="R32" s="456"/>
      <c r="S32" s="404"/>
      <c r="T32" s="456"/>
      <c r="U32" s="404"/>
      <c r="V32" s="404"/>
    </row>
    <row r="33" spans="1:245" ht="15.95" customHeight="1">
      <c r="A33" s="391" t="s">
        <v>90</v>
      </c>
      <c r="B33" s="443">
        <f>+'EXHIBIT L'!B32</f>
        <v>0</v>
      </c>
      <c r="C33" s="437"/>
      <c r="D33" s="457">
        <f>+'EXHIBIT L'!AA32</f>
        <v>0</v>
      </c>
      <c r="E33" s="437"/>
      <c r="F33" s="443">
        <f>+'EXHIBIT M'!B32</f>
        <v>0</v>
      </c>
      <c r="G33" s="437"/>
      <c r="H33" s="448">
        <f>+'EXHIBIT M'!AA32</f>
        <v>0</v>
      </c>
      <c r="I33" s="339"/>
      <c r="J33" s="1592">
        <f>SUM(B33)+SUM(F33)</f>
        <v>0</v>
      </c>
      <c r="K33" s="437"/>
      <c r="L33" s="2904">
        <f>SUM(D33)+SUM(H33)</f>
        <v>0</v>
      </c>
      <c r="M33" s="339"/>
      <c r="N33" s="1593">
        <v>0</v>
      </c>
      <c r="O33" s="341"/>
      <c r="P33" s="1593">
        <f>+'EXHIBIT L'!AD32+'EXHIBIT M'!AD32</f>
        <v>0</v>
      </c>
      <c r="R33" s="458"/>
      <c r="S33" s="404"/>
      <c r="T33" s="458"/>
      <c r="U33" s="404"/>
      <c r="V33" s="404"/>
    </row>
    <row r="34" spans="1:245" ht="15.75">
      <c r="A34" s="389" t="s">
        <v>58</v>
      </c>
      <c r="B34" s="459">
        <f>ROUND(SUM(B32:B33),1)</f>
        <v>0</v>
      </c>
      <c r="C34" s="430"/>
      <c r="D34" s="459">
        <f>ROUND(SUM(D32:D33),1)</f>
        <v>0</v>
      </c>
      <c r="E34" s="430"/>
      <c r="F34" s="459">
        <f>ROUND(SUM(F32:F33),1)</f>
        <v>0</v>
      </c>
      <c r="G34" s="430"/>
      <c r="H34" s="460">
        <f>ROUND(SUM(H32:H33),1)</f>
        <v>0</v>
      </c>
      <c r="I34" s="433"/>
      <c r="J34" s="461">
        <f>ROUND(SUM(J32:J33),1)</f>
        <v>0</v>
      </c>
      <c r="K34" s="430"/>
      <c r="L34" s="432">
        <f>ROUND(SUM(L32:L33),1)</f>
        <v>0</v>
      </c>
      <c r="M34" s="433"/>
      <c r="N34" s="429">
        <f>ROUND(SUM(N32:N33),1)</f>
        <v>0</v>
      </c>
      <c r="O34" s="430"/>
      <c r="P34" s="429">
        <f>ROUND(SUM(P32:P33),1)</f>
        <v>0</v>
      </c>
      <c r="R34" s="462"/>
      <c r="S34" s="404"/>
      <c r="T34" s="462"/>
      <c r="U34" s="404"/>
      <c r="V34" s="404"/>
    </row>
    <row r="35" spans="1:245" ht="15.75">
      <c r="A35" s="389"/>
      <c r="B35" s="463"/>
      <c r="C35" s="437"/>
      <c r="D35" s="463"/>
      <c r="E35" s="437"/>
      <c r="F35" s="339"/>
      <c r="G35" s="437"/>
      <c r="H35" s="440"/>
      <c r="I35" s="339"/>
      <c r="J35" s="439"/>
      <c r="K35" s="437"/>
      <c r="L35" s="464"/>
      <c r="M35" s="339"/>
      <c r="N35" s="339"/>
      <c r="O35" s="437"/>
      <c r="P35" s="339"/>
      <c r="R35" s="413"/>
      <c r="S35" s="404"/>
      <c r="T35" s="413"/>
      <c r="U35" s="404"/>
      <c r="V35" s="404"/>
    </row>
    <row r="36" spans="1:245" ht="15.75" customHeight="1">
      <c r="A36" s="389" t="s">
        <v>50</v>
      </c>
      <c r="B36" s="437"/>
      <c r="C36" s="437"/>
      <c r="D36" s="437"/>
      <c r="E36" s="437"/>
      <c r="F36" s="437"/>
      <c r="G36" s="437"/>
      <c r="H36" s="440"/>
      <c r="I36" s="339"/>
      <c r="J36" s="439"/>
      <c r="K36" s="437"/>
      <c r="L36" s="440"/>
      <c r="M36" s="339"/>
      <c r="N36" s="339"/>
      <c r="O36" s="437"/>
      <c r="P36" s="339"/>
      <c r="R36" s="413"/>
      <c r="S36" s="404"/>
      <c r="T36" s="413"/>
      <c r="U36" s="404"/>
      <c r="V36" s="404"/>
    </row>
    <row r="37" spans="1:245" ht="15.75" customHeight="1">
      <c r="A37" s="389" t="s">
        <v>91</v>
      </c>
      <c r="B37" s="437"/>
      <c r="C37" s="437"/>
      <c r="D37" s="437"/>
      <c r="E37" s="437"/>
      <c r="F37" s="437"/>
      <c r="G37" s="437"/>
      <c r="H37" s="440"/>
      <c r="I37" s="339"/>
      <c r="J37" s="439"/>
      <c r="K37" s="437"/>
      <c r="L37" s="440"/>
      <c r="M37" s="339"/>
      <c r="N37" s="339"/>
      <c r="O37" s="437"/>
      <c r="P37" s="339"/>
      <c r="R37" s="413"/>
      <c r="S37" s="404"/>
      <c r="T37" s="413"/>
      <c r="U37" s="404"/>
      <c r="V37" s="404"/>
    </row>
    <row r="38" spans="1:245" ht="15.75" customHeight="1">
      <c r="A38" s="389" t="s">
        <v>92</v>
      </c>
      <c r="B38" s="437"/>
      <c r="C38" s="437"/>
      <c r="D38" s="437"/>
      <c r="E38" s="437"/>
      <c r="F38" s="465"/>
      <c r="G38" s="437"/>
      <c r="H38" s="440"/>
      <c r="I38" s="339"/>
      <c r="J38" s="439"/>
      <c r="K38" s="437"/>
      <c r="L38" s="440"/>
      <c r="M38" s="339"/>
      <c r="N38" s="339"/>
      <c r="O38" s="437"/>
      <c r="P38" s="339"/>
      <c r="R38" s="413"/>
      <c r="S38" s="404"/>
      <c r="T38" s="413"/>
      <c r="U38" s="404"/>
      <c r="V38" s="404"/>
    </row>
    <row r="39" spans="1:245" ht="15.75" customHeight="1">
      <c r="A39" s="389" t="s">
        <v>93</v>
      </c>
      <c r="B39" s="466">
        <f>ROUND(SUM(B29+B34),1)</f>
        <v>-0.5</v>
      </c>
      <c r="C39" s="430"/>
      <c r="D39" s="466">
        <f>ROUND(SUM(D29+D34),1)</f>
        <v>-0.5</v>
      </c>
      <c r="E39" s="430"/>
      <c r="F39" s="466">
        <f>ROUND(SUM(F29+F34),1)</f>
        <v>0.1</v>
      </c>
      <c r="G39" s="430"/>
      <c r="H39" s="467">
        <f>ROUND(SUM(H29+H34),1)</f>
        <v>0.1</v>
      </c>
      <c r="I39" s="433"/>
      <c r="J39" s="468">
        <f>ROUND(SUM(J29+J34),1)</f>
        <v>-0.4</v>
      </c>
      <c r="K39" s="430"/>
      <c r="L39" s="467">
        <f>ROUND(SUM(L29+L34),1)</f>
        <v>-0.4</v>
      </c>
      <c r="M39" s="433"/>
      <c r="N39" s="466">
        <f>ROUND(SUM(N29+N34),1)</f>
        <v>-0.7</v>
      </c>
      <c r="O39" s="433"/>
      <c r="P39" s="466">
        <f>ROUND(SUM(P29+P34),1)</f>
        <v>-0.7</v>
      </c>
      <c r="Q39" s="435"/>
      <c r="R39" s="413"/>
      <c r="S39" s="404"/>
      <c r="T39" s="413"/>
      <c r="U39" s="404"/>
      <c r="V39" s="404"/>
    </row>
    <row r="40" spans="1:245" ht="15.75">
      <c r="A40" s="389"/>
      <c r="B40" s="437"/>
      <c r="C40" s="437"/>
      <c r="D40" s="437"/>
      <c r="E40" s="437"/>
      <c r="F40" s="437"/>
      <c r="G40" s="437"/>
      <c r="H40" s="440"/>
      <c r="I40" s="339"/>
      <c r="J40" s="439"/>
      <c r="K40" s="437"/>
      <c r="L40" s="440"/>
      <c r="M40" s="339"/>
      <c r="N40" s="339"/>
      <c r="O40" s="437"/>
      <c r="P40" s="339"/>
      <c r="R40" s="413"/>
      <c r="S40" s="404"/>
      <c r="T40" s="413"/>
      <c r="U40" s="404"/>
      <c r="V40" s="404"/>
    </row>
    <row r="41" spans="1:245" s="435" customFormat="1" ht="15.75">
      <c r="A41" s="389" t="s">
        <v>61</v>
      </c>
      <c r="B41" s="469">
        <v>-3.9</v>
      </c>
      <c r="C41" s="430"/>
      <c r="D41" s="469">
        <f>+'EXHIBIT L'!AA13</f>
        <v>-3.9</v>
      </c>
      <c r="E41" s="430"/>
      <c r="F41" s="469">
        <v>10.9</v>
      </c>
      <c r="G41" s="430"/>
      <c r="H41" s="470">
        <f>+'EXHIBIT M'!AA13</f>
        <v>10.9</v>
      </c>
      <c r="I41" s="433"/>
      <c r="J41" s="471">
        <f>ROUND(SUM(B41)+SUM(F41),1)</f>
        <v>7</v>
      </c>
      <c r="K41" s="430"/>
      <c r="L41" s="467">
        <f>ROUND(SUM(D41+H41),1)</f>
        <v>7</v>
      </c>
      <c r="M41" s="433"/>
      <c r="N41" s="453">
        <v>6.6</v>
      </c>
      <c r="O41" s="430"/>
      <c r="P41" s="453">
        <v>6.6</v>
      </c>
      <c r="R41" s="472"/>
      <c r="S41" s="473"/>
      <c r="T41" s="472"/>
      <c r="U41" s="473"/>
      <c r="V41" s="473"/>
    </row>
    <row r="42" spans="1:245" ht="16.5" thickBot="1">
      <c r="A42" s="389" t="s">
        <v>95</v>
      </c>
      <c r="B42" s="474">
        <f>ROUND(SUM(B41)+SUM(B39),1)</f>
        <v>-4.4000000000000004</v>
      </c>
      <c r="C42" s="475"/>
      <c r="D42" s="474">
        <f>ROUND(SUM(D41)+SUM(D39),1)</f>
        <v>-4.4000000000000004</v>
      </c>
      <c r="E42" s="475"/>
      <c r="F42" s="476">
        <f>ROUND(SUM(F41)+SUM(F39),1)</f>
        <v>11</v>
      </c>
      <c r="G42" s="477"/>
      <c r="H42" s="2595">
        <f>ROUND(SUM(H41)+SUM(H39),1)</f>
        <v>11</v>
      </c>
      <c r="I42" s="2598"/>
      <c r="J42" s="2595">
        <f>ROUND(SUM(J41)+SUM(J39),1)</f>
        <v>6.6</v>
      </c>
      <c r="K42" s="479"/>
      <c r="L42" s="478">
        <f>ROUND(SUM(L41)+SUM(L39),1)</f>
        <v>6.6</v>
      </c>
      <c r="M42" s="479"/>
      <c r="N42" s="2595">
        <f>ROUND(SUM(N41)+SUM(N39),1)</f>
        <v>5.9</v>
      </c>
      <c r="O42" s="479"/>
      <c r="P42" s="2595">
        <f>ROUND(SUM(P41)+SUM(P39),1)</f>
        <v>5.9</v>
      </c>
      <c r="Q42" s="2596"/>
      <c r="R42" s="426"/>
      <c r="S42" s="427"/>
      <c r="T42" s="426"/>
      <c r="U42" s="404"/>
      <c r="V42" s="404"/>
    </row>
    <row r="43" spans="1:245" ht="15.75" thickTop="1">
      <c r="A43" s="391"/>
      <c r="B43" s="480"/>
      <c r="C43" s="481"/>
      <c r="D43" s="480"/>
      <c r="E43" s="481"/>
      <c r="F43" s="480"/>
      <c r="G43" s="481"/>
      <c r="H43" s="480"/>
      <c r="I43" s="426"/>
      <c r="J43" s="480"/>
      <c r="K43" s="481"/>
      <c r="L43" s="480"/>
      <c r="M43" s="481"/>
      <c r="N43" s="480"/>
      <c r="O43" s="481"/>
      <c r="P43" s="480"/>
      <c r="Q43" s="425"/>
      <c r="R43" s="482"/>
      <c r="S43" s="427"/>
      <c r="T43" s="482"/>
      <c r="U43" s="427"/>
      <c r="V43" s="427"/>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28"/>
      <c r="GM43" s="428"/>
      <c r="GN43" s="428"/>
      <c r="GO43" s="428"/>
      <c r="GP43" s="428"/>
      <c r="GQ43" s="428"/>
      <c r="GR43" s="428"/>
      <c r="GS43" s="428"/>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row>
    <row r="44" spans="1:245">
      <c r="A44" s="402"/>
      <c r="B44" s="402"/>
      <c r="C44" s="402"/>
      <c r="D44" s="402"/>
      <c r="E44" s="402"/>
      <c r="F44" s="483"/>
      <c r="G44" s="402"/>
      <c r="H44" s="402"/>
      <c r="I44" s="402"/>
      <c r="J44" s="402"/>
      <c r="K44" s="402"/>
      <c r="L44" s="402"/>
      <c r="M44" s="402"/>
      <c r="N44" s="402"/>
      <c r="O44" s="402"/>
      <c r="P44" s="402"/>
      <c r="Q44" s="402"/>
      <c r="R44" s="408"/>
      <c r="S44" s="404"/>
      <c r="T44" s="408"/>
      <c r="U44" s="404"/>
      <c r="V44" s="404"/>
    </row>
    <row r="45" spans="1:245">
      <c r="A45" s="402"/>
      <c r="B45" s="402"/>
      <c r="C45" s="402"/>
      <c r="D45" s="402"/>
      <c r="E45" s="402"/>
      <c r="F45" s="483"/>
      <c r="G45" s="402"/>
      <c r="H45" s="402"/>
      <c r="I45" s="402"/>
      <c r="J45" s="402"/>
      <c r="K45" s="402"/>
      <c r="L45" s="402"/>
      <c r="N45" s="402"/>
      <c r="O45" s="402"/>
      <c r="P45" s="402"/>
      <c r="Q45" s="402"/>
      <c r="R45" s="408"/>
      <c r="S45" s="404"/>
      <c r="T45" s="408"/>
      <c r="U45" s="404"/>
      <c r="V45" s="404"/>
    </row>
    <row r="46" spans="1:245" s="390" customFormat="1">
      <c r="A46" s="484"/>
      <c r="B46" s="391"/>
      <c r="C46" s="391"/>
      <c r="D46" s="391"/>
      <c r="E46" s="391"/>
      <c r="F46" s="391"/>
      <c r="G46" s="391"/>
      <c r="H46" s="391"/>
      <c r="I46" s="391"/>
      <c r="J46" s="391"/>
      <c r="K46" s="391"/>
      <c r="L46" s="391"/>
      <c r="M46" s="391"/>
      <c r="N46" s="391"/>
      <c r="O46" s="391"/>
      <c r="P46" s="391"/>
      <c r="Q46" s="391"/>
      <c r="R46" s="392"/>
      <c r="S46" s="393"/>
      <c r="T46" s="392"/>
      <c r="U46" s="393"/>
      <c r="V46" s="393"/>
    </row>
    <row r="47" spans="1:245">
      <c r="A47" s="402"/>
      <c r="B47" s="402"/>
      <c r="C47" s="402"/>
      <c r="D47" s="402"/>
      <c r="E47" s="402"/>
      <c r="F47" s="402"/>
      <c r="G47" s="402"/>
      <c r="H47" s="402"/>
      <c r="I47" s="402"/>
      <c r="J47" s="402"/>
      <c r="K47" s="402"/>
      <c r="L47" s="402"/>
      <c r="M47" s="402"/>
      <c r="N47" s="402"/>
      <c r="O47" s="402"/>
      <c r="P47" s="402"/>
      <c r="Q47" s="402"/>
      <c r="R47" s="408"/>
      <c r="S47" s="404"/>
      <c r="T47" s="408"/>
      <c r="U47" s="393"/>
      <c r="V47" s="404"/>
    </row>
    <row r="48" spans="1:245">
      <c r="A48" s="402"/>
      <c r="B48" s="402"/>
      <c r="C48" s="402"/>
      <c r="D48" s="402"/>
      <c r="E48" s="402"/>
      <c r="F48" s="402"/>
      <c r="G48" s="402"/>
      <c r="H48" s="402"/>
      <c r="I48" s="402"/>
      <c r="J48" s="402"/>
      <c r="K48" s="402"/>
      <c r="L48" s="402"/>
      <c r="M48" s="402"/>
      <c r="N48" s="402"/>
      <c r="O48" s="402"/>
      <c r="P48" s="402"/>
      <c r="Q48" s="402"/>
      <c r="R48" s="408"/>
      <c r="S48" s="404"/>
      <c r="T48" s="408"/>
      <c r="U48" s="404"/>
      <c r="V48" s="404"/>
    </row>
    <row r="49" spans="1:22">
      <c r="A49" s="402"/>
      <c r="B49" s="402"/>
      <c r="C49" s="402"/>
      <c r="D49" s="402"/>
      <c r="E49" s="402"/>
      <c r="F49" s="402"/>
      <c r="G49" s="402"/>
      <c r="H49" s="402"/>
      <c r="I49" s="402"/>
      <c r="J49" s="402"/>
      <c r="K49" s="402"/>
      <c r="L49" s="402"/>
      <c r="M49" s="402"/>
      <c r="N49" s="402"/>
      <c r="O49" s="402"/>
      <c r="P49" s="402"/>
      <c r="Q49" s="402"/>
      <c r="R49" s="408"/>
      <c r="S49" s="404"/>
      <c r="T49" s="408"/>
      <c r="U49" s="404"/>
      <c r="V49" s="404"/>
    </row>
    <row r="50" spans="1:22">
      <c r="A50" s="402"/>
      <c r="B50" s="402"/>
      <c r="C50" s="402"/>
      <c r="D50" s="402"/>
      <c r="E50" s="402"/>
      <c r="F50" s="402"/>
      <c r="G50" s="402"/>
      <c r="H50" s="402"/>
      <c r="I50" s="402"/>
      <c r="J50" s="402"/>
      <c r="K50" s="402"/>
      <c r="L50" s="402"/>
      <c r="M50" s="402"/>
      <c r="N50" s="402"/>
      <c r="O50" s="402"/>
      <c r="P50" s="402"/>
      <c r="Q50" s="402"/>
      <c r="R50" s="408"/>
      <c r="S50" s="404"/>
      <c r="T50" s="408"/>
      <c r="U50" s="404"/>
      <c r="V50" s="404"/>
    </row>
    <row r="51" spans="1:22">
      <c r="A51" s="402"/>
      <c r="B51" s="402"/>
      <c r="C51" s="402"/>
      <c r="D51" s="402"/>
      <c r="E51" s="402"/>
      <c r="F51" s="402"/>
      <c r="G51" s="402"/>
      <c r="H51" s="402"/>
      <c r="I51" s="402"/>
      <c r="J51" s="402"/>
      <c r="K51" s="402"/>
      <c r="L51" s="402"/>
      <c r="M51" s="402"/>
      <c r="N51" s="402"/>
      <c r="O51" s="402"/>
      <c r="P51" s="402"/>
      <c r="Q51" s="402"/>
      <c r="R51" s="408"/>
      <c r="S51" s="404"/>
      <c r="T51" s="408"/>
      <c r="U51" s="404"/>
      <c r="V51" s="404"/>
    </row>
    <row r="52" spans="1:22">
      <c r="A52" s="402"/>
      <c r="B52" s="402"/>
      <c r="C52" s="402"/>
      <c r="D52" s="402"/>
      <c r="E52" s="402"/>
      <c r="F52" s="402"/>
      <c r="G52" s="402"/>
      <c r="H52" s="402"/>
      <c r="I52" s="402"/>
      <c r="J52" s="402"/>
      <c r="K52" s="402"/>
      <c r="L52" s="402"/>
      <c r="M52" s="402"/>
      <c r="N52" s="402"/>
      <c r="O52" s="402"/>
      <c r="P52" s="402"/>
      <c r="Q52" s="402"/>
      <c r="R52" s="408"/>
      <c r="S52" s="404"/>
      <c r="T52" s="408"/>
      <c r="U52" s="404"/>
      <c r="V52" s="404"/>
    </row>
    <row r="53" spans="1:22">
      <c r="A53" s="402"/>
      <c r="B53" s="402"/>
      <c r="C53" s="402"/>
      <c r="D53" s="402"/>
      <c r="E53" s="402"/>
      <c r="F53" s="402"/>
      <c r="G53" s="402"/>
      <c r="H53" s="402"/>
      <c r="I53" s="402"/>
      <c r="J53" s="402"/>
      <c r="K53" s="402"/>
      <c r="L53" s="402"/>
      <c r="M53" s="402"/>
      <c r="N53" s="402"/>
      <c r="O53" s="402"/>
      <c r="P53" s="402"/>
      <c r="Q53" s="402"/>
      <c r="R53" s="408"/>
      <c r="S53" s="404"/>
      <c r="T53" s="408"/>
      <c r="U53" s="404"/>
      <c r="V53" s="404"/>
    </row>
    <row r="54" spans="1:22">
      <c r="A54" s="402"/>
      <c r="B54" s="402"/>
      <c r="C54" s="402"/>
      <c r="D54" s="402"/>
      <c r="E54" s="402"/>
      <c r="F54" s="402"/>
      <c r="G54" s="402"/>
      <c r="H54" s="402"/>
      <c r="I54" s="402"/>
      <c r="J54" s="402"/>
      <c r="K54" s="402"/>
      <c r="L54" s="402"/>
      <c r="M54" s="402"/>
      <c r="N54" s="402"/>
      <c r="O54" s="402"/>
      <c r="P54" s="402"/>
      <c r="Q54" s="402"/>
      <c r="R54" s="408"/>
      <c r="S54" s="404"/>
      <c r="T54" s="408"/>
      <c r="U54" s="404"/>
      <c r="V54" s="404"/>
    </row>
    <row r="55" spans="1:22">
      <c r="A55" s="402"/>
      <c r="B55" s="402"/>
      <c r="C55" s="402"/>
      <c r="D55" s="402"/>
      <c r="E55" s="402"/>
      <c r="F55" s="402"/>
      <c r="G55" s="402"/>
      <c r="H55" s="402"/>
      <c r="I55" s="402"/>
      <c r="J55" s="402"/>
      <c r="K55" s="402"/>
      <c r="L55" s="402"/>
      <c r="M55" s="402"/>
      <c r="N55" s="402"/>
      <c r="O55" s="402"/>
      <c r="P55" s="402"/>
      <c r="Q55" s="402"/>
      <c r="R55" s="408"/>
      <c r="S55" s="404"/>
      <c r="T55" s="408"/>
      <c r="U55" s="404"/>
      <c r="V55" s="404"/>
    </row>
    <row r="56" spans="1:22">
      <c r="A56" s="402"/>
      <c r="B56" s="402"/>
      <c r="C56" s="402"/>
      <c r="D56" s="402"/>
      <c r="E56" s="402"/>
      <c r="F56" s="402"/>
      <c r="G56" s="402"/>
      <c r="H56" s="402"/>
      <c r="I56" s="402"/>
      <c r="J56" s="402"/>
      <c r="K56" s="402"/>
      <c r="L56" s="402"/>
      <c r="M56" s="402"/>
      <c r="N56" s="402"/>
      <c r="O56" s="402"/>
      <c r="P56" s="402"/>
      <c r="Q56" s="402"/>
      <c r="R56" s="485"/>
      <c r="S56" s="402"/>
    </row>
    <row r="57" spans="1:22">
      <c r="A57" s="402"/>
      <c r="B57" s="402"/>
      <c r="C57" s="402"/>
      <c r="D57" s="402"/>
      <c r="E57" s="402"/>
      <c r="F57" s="402"/>
      <c r="G57" s="402"/>
      <c r="H57" s="402"/>
      <c r="I57" s="402"/>
      <c r="J57" s="402"/>
      <c r="K57" s="402"/>
      <c r="L57" s="402"/>
      <c r="M57" s="402"/>
      <c r="N57" s="402"/>
      <c r="O57" s="402"/>
      <c r="P57" s="402"/>
      <c r="Q57" s="402"/>
      <c r="R57" s="485"/>
      <c r="S57" s="402"/>
    </row>
    <row r="58" spans="1:22">
      <c r="A58" s="402"/>
      <c r="B58" s="402"/>
      <c r="C58" s="402"/>
      <c r="D58" s="402"/>
      <c r="E58" s="402"/>
      <c r="F58" s="402"/>
      <c r="G58" s="402"/>
      <c r="H58" s="402"/>
      <c r="I58" s="402"/>
      <c r="J58" s="402"/>
      <c r="K58" s="402"/>
      <c r="L58" s="402"/>
      <c r="M58" s="402"/>
      <c r="N58" s="402"/>
      <c r="O58" s="402"/>
      <c r="P58" s="402"/>
      <c r="Q58" s="402"/>
      <c r="R58" s="485"/>
      <c r="S58" s="402"/>
    </row>
    <row r="59" spans="1:22">
      <c r="A59" s="402"/>
      <c r="B59" s="402"/>
      <c r="C59" s="402"/>
      <c r="D59" s="402"/>
      <c r="E59" s="402"/>
      <c r="F59" s="402"/>
      <c r="G59" s="402"/>
      <c r="H59" s="402"/>
      <c r="I59" s="402"/>
      <c r="J59" s="402"/>
      <c r="K59" s="402"/>
      <c r="L59" s="402"/>
      <c r="M59" s="402"/>
      <c r="N59" s="402"/>
      <c r="O59" s="402"/>
      <c r="P59" s="402"/>
      <c r="Q59" s="402"/>
      <c r="R59" s="485"/>
      <c r="S59" s="402"/>
    </row>
    <row r="60" spans="1:22">
      <c r="A60" s="402"/>
      <c r="B60" s="402"/>
      <c r="C60" s="402"/>
      <c r="D60" s="402"/>
      <c r="E60" s="402"/>
      <c r="F60" s="402"/>
      <c r="G60" s="402"/>
      <c r="H60" s="402"/>
      <c r="I60" s="402"/>
      <c r="J60" s="402"/>
      <c r="K60" s="402"/>
      <c r="L60" s="402"/>
      <c r="M60" s="402"/>
      <c r="N60" s="402"/>
      <c r="O60" s="402"/>
      <c r="P60" s="402"/>
      <c r="Q60" s="402"/>
      <c r="R60" s="485"/>
      <c r="S60" s="402"/>
    </row>
    <row r="61" spans="1:22">
      <c r="A61" s="402"/>
      <c r="B61" s="402"/>
      <c r="C61" s="402"/>
      <c r="D61" s="402"/>
      <c r="E61" s="402"/>
      <c r="F61" s="402"/>
      <c r="G61" s="402"/>
      <c r="H61" s="402"/>
      <c r="I61" s="402"/>
      <c r="J61" s="402"/>
      <c r="K61" s="402"/>
      <c r="L61" s="402"/>
      <c r="M61" s="402"/>
      <c r="N61" s="402"/>
      <c r="O61" s="402"/>
      <c r="P61" s="402"/>
      <c r="Q61" s="402"/>
      <c r="R61" s="485"/>
      <c r="S61" s="402"/>
    </row>
  </sheetData>
  <mergeCells count="1">
    <mergeCell ref="O3:P3"/>
  </mergeCells>
  <pageMargins left="0.5" right="0.5" top="0.75" bottom="0.5" header="0" footer="0.25"/>
  <pageSetup scale="63" orientation="landscape" r:id="rId1"/>
  <headerFooter scaleWithDoc="0" alignWithMargins="0">
    <oddFooter>&amp;C&amp;8 7</oddFooter>
  </headerFooter>
</worksheet>
</file>

<file path=xl/worksheets/sheet8.xml><?xml version="1.0" encoding="utf-8"?>
<worksheet xmlns="http://schemas.openxmlformats.org/spreadsheetml/2006/main" xmlns:r="http://schemas.openxmlformats.org/officeDocument/2006/relationships">
  <sheetPr codeName="Sheet11">
    <pageSetUpPr fitToPage="1"/>
  </sheetPr>
  <dimension ref="A1:I55"/>
  <sheetViews>
    <sheetView showGridLines="0" zoomScale="70" zoomScaleNormal="70" workbookViewId="0"/>
  </sheetViews>
  <sheetFormatPr defaultRowHeight="15"/>
  <cols>
    <col min="1" max="1" width="45.6640625" style="385" customWidth="1"/>
    <col min="2" max="2" width="2.44140625" style="385" customWidth="1"/>
    <col min="3" max="3" width="25.6640625" style="385" customWidth="1"/>
    <col min="4" max="4" width="2.6640625" style="385" customWidth="1"/>
    <col min="5" max="5" width="25.6640625" style="385" customWidth="1"/>
    <col min="6" max="6" width="2.6640625" style="385" customWidth="1"/>
    <col min="7" max="7" width="25.6640625" style="385" customWidth="1"/>
    <col min="8" max="8" width="9.33203125" style="385" customWidth="1"/>
    <col min="9" max="9" width="17.77734375" style="385" bestFit="1" customWidth="1"/>
    <col min="10" max="16384" width="8.88671875" style="385"/>
  </cols>
  <sheetData>
    <row r="1" spans="1:9">
      <c r="A1" s="1720" t="s">
        <v>1805</v>
      </c>
    </row>
    <row r="2" spans="1:9">
      <c r="A2" s="2790"/>
    </row>
    <row r="3" spans="1:9" ht="18">
      <c r="A3" s="487" t="s">
        <v>0</v>
      </c>
      <c r="B3" s="488"/>
      <c r="C3" s="488"/>
      <c r="D3" s="489"/>
      <c r="E3" s="489"/>
      <c r="F3" s="489"/>
      <c r="G3" s="489"/>
      <c r="H3" s="489"/>
    </row>
    <row r="4" spans="1:9" ht="18">
      <c r="A4" s="487" t="s">
        <v>100</v>
      </c>
      <c r="B4" s="488"/>
      <c r="C4" s="488"/>
      <c r="D4" s="489"/>
      <c r="E4" s="489"/>
      <c r="F4" s="489"/>
      <c r="G4" s="490" t="s">
        <v>101</v>
      </c>
      <c r="H4" s="491"/>
    </row>
    <row r="5" spans="1:9" ht="20.25" customHeight="1">
      <c r="A5" s="3153" t="s">
        <v>1554</v>
      </c>
      <c r="B5" s="3154"/>
      <c r="C5" s="3154"/>
      <c r="D5" s="489"/>
      <c r="E5" s="492"/>
      <c r="F5" s="489"/>
      <c r="G5" s="489"/>
      <c r="H5" s="489"/>
    </row>
    <row r="6" spans="1:9" ht="18.75" customHeight="1">
      <c r="A6" s="2757" t="s">
        <v>1555</v>
      </c>
      <c r="B6" s="494"/>
      <c r="C6" s="495"/>
      <c r="D6" s="489"/>
      <c r="E6" s="489"/>
      <c r="F6" s="489"/>
      <c r="G6" s="489"/>
      <c r="H6" s="489"/>
    </row>
    <row r="7" spans="1:9" ht="18">
      <c r="A7" s="548" t="s">
        <v>1591</v>
      </c>
      <c r="B7" s="495"/>
      <c r="C7" s="495"/>
      <c r="D7" s="489"/>
      <c r="E7" s="489"/>
      <c r="F7" s="489"/>
      <c r="G7" s="489"/>
      <c r="H7" s="489"/>
    </row>
    <row r="8" spans="1:9" ht="18">
      <c r="A8" s="496"/>
      <c r="B8" s="489"/>
      <c r="C8" s="489"/>
      <c r="D8" s="489"/>
      <c r="E8" s="489"/>
      <c r="F8" s="489"/>
      <c r="G8" s="489"/>
      <c r="H8" s="489"/>
    </row>
    <row r="9" spans="1:9">
      <c r="A9" s="497"/>
      <c r="B9" s="489"/>
      <c r="C9" s="489"/>
      <c r="D9" s="489"/>
      <c r="E9" s="489"/>
      <c r="F9" s="489"/>
      <c r="G9" s="489"/>
      <c r="H9" s="489"/>
    </row>
    <row r="10" spans="1:9">
      <c r="A10" s="497"/>
      <c r="B10" s="489"/>
      <c r="C10" s="489"/>
      <c r="D10" s="489"/>
      <c r="E10" s="489"/>
      <c r="F10" s="489"/>
      <c r="G10" s="489"/>
      <c r="H10" s="489"/>
    </row>
    <row r="11" spans="1:9" ht="15.75">
      <c r="A11" s="286"/>
      <c r="B11" s="498"/>
      <c r="C11" s="499"/>
      <c r="D11" s="500"/>
      <c r="E11" s="501" t="s">
        <v>102</v>
      </c>
      <c r="F11" s="500"/>
      <c r="G11" s="500"/>
      <c r="H11" s="502"/>
    </row>
    <row r="12" spans="1:9" ht="15.75">
      <c r="A12" s="286"/>
      <c r="B12" s="498"/>
      <c r="C12" s="503"/>
      <c r="D12" s="503"/>
      <c r="E12" s="503"/>
      <c r="F12" s="503"/>
      <c r="G12" s="504" t="s">
        <v>103</v>
      </c>
      <c r="H12" s="504"/>
    </row>
    <row r="13" spans="1:9" ht="15.75">
      <c r="A13" s="286"/>
      <c r="B13" s="498"/>
      <c r="C13" s="503"/>
      <c r="D13" s="503"/>
      <c r="E13" s="503"/>
      <c r="F13" s="503"/>
      <c r="G13" s="504" t="s">
        <v>1600</v>
      </c>
      <c r="H13" s="504"/>
    </row>
    <row r="14" spans="1:9" ht="15.75">
      <c r="A14" s="286"/>
      <c r="B14" s="498"/>
      <c r="C14" s="505"/>
      <c r="D14" s="503"/>
      <c r="E14" s="503"/>
      <c r="F14" s="503"/>
      <c r="G14" s="504" t="s">
        <v>104</v>
      </c>
      <c r="H14" s="504"/>
    </row>
    <row r="15" spans="1:9" ht="15.75">
      <c r="A15" s="286"/>
      <c r="B15" s="498"/>
      <c r="C15" s="506" t="s">
        <v>105</v>
      </c>
      <c r="D15" s="503"/>
      <c r="E15" s="506" t="s">
        <v>103</v>
      </c>
      <c r="F15" s="503"/>
      <c r="G15" s="504" t="s">
        <v>106</v>
      </c>
      <c r="H15" s="504"/>
      <c r="I15" s="507"/>
    </row>
    <row r="16" spans="1:9">
      <c r="A16" s="508"/>
      <c r="B16" s="509"/>
      <c r="C16" s="510"/>
      <c r="D16" s="489"/>
      <c r="E16" s="510"/>
      <c r="F16" s="489"/>
      <c r="G16" s="510"/>
      <c r="H16" s="509"/>
    </row>
    <row r="17" spans="1:9" ht="15.75">
      <c r="A17" s="284" t="s">
        <v>20</v>
      </c>
      <c r="B17" s="511"/>
      <c r="C17" s="512"/>
      <c r="D17" s="512"/>
      <c r="E17" s="512"/>
      <c r="F17" s="512"/>
      <c r="G17" s="512"/>
      <c r="H17" s="512"/>
    </row>
    <row r="18" spans="1:9" ht="15" customHeight="1">
      <c r="A18" s="2749" t="s">
        <v>107</v>
      </c>
      <c r="B18" s="513" t="s">
        <v>21</v>
      </c>
      <c r="C18" s="514"/>
      <c r="D18" s="513"/>
      <c r="E18" s="383"/>
      <c r="F18" s="513"/>
      <c r="G18" s="383"/>
      <c r="H18" s="383"/>
    </row>
    <row r="19" spans="1:9">
      <c r="A19" s="515" t="s">
        <v>108</v>
      </c>
      <c r="B19" s="513" t="s">
        <v>21</v>
      </c>
      <c r="C19" s="310">
        <f>+'Exh D General Fund Spec Rev '!C19+'Exh D General Fund Spec Rev '!J19+'Exh D Debt Capital Proj'!C19+'Exh D Debt Capital Proj'!J19</f>
        <v>5304</v>
      </c>
      <c r="D19" s="516"/>
      <c r="E19" s="310">
        <f>+'Exh D General Fund Spec Rev '!E19+'Exh D General Fund Spec Rev '!L19+'Exh D Debt Capital Proj'!E19+'Exh D Debt Capital Proj'!L19</f>
        <v>5353.3</v>
      </c>
      <c r="F19" s="516"/>
      <c r="G19" s="310">
        <f>ROUND(SUM(E19)-SUM(C19),1)</f>
        <v>49.3</v>
      </c>
      <c r="H19" s="517"/>
    </row>
    <row r="20" spans="1:9">
      <c r="A20" s="2749" t="s">
        <v>109</v>
      </c>
      <c r="B20" s="511" t="s">
        <v>21</v>
      </c>
      <c r="C20" s="338">
        <f>+'Exh D General Fund Spec Rev '!C20+'Exh D General Fund Spec Rev '!J20+'Exh D Debt Capital Proj'!C20+'Exh D Debt Capital Proj'!J20</f>
        <v>1183</v>
      </c>
      <c r="D20" s="338"/>
      <c r="E20" s="338">
        <f>+'Exh D General Fund Spec Rev '!E20+'Exh D General Fund Spec Rev '!L20+'Exh D Debt Capital Proj'!E20+'Exh D Debt Capital Proj'!L20</f>
        <v>1204.3999999999999</v>
      </c>
      <c r="F20" s="338"/>
      <c r="G20" s="338">
        <f>ROUND(SUM(E20)-SUM(C20),1)</f>
        <v>21.4</v>
      </c>
      <c r="H20" s="517"/>
    </row>
    <row r="21" spans="1:9" ht="17.25" customHeight="1">
      <c r="A21" s="2749" t="s">
        <v>110</v>
      </c>
      <c r="B21" s="513" t="s">
        <v>21</v>
      </c>
      <c r="C21" s="338">
        <f>+'Exh D General Fund Spec Rev '!C21+'Exh D General Fund Spec Rev '!J21+'Exh D Debt Capital Proj'!C21+'Exh D Debt Capital Proj'!J21</f>
        <v>254</v>
      </c>
      <c r="D21" s="354"/>
      <c r="E21" s="338">
        <f>+'Exh D General Fund Spec Rev '!E21+'Exh D General Fund Spec Rev '!L21+'Exh D Debt Capital Proj'!E21+'Exh D Debt Capital Proj'!L21</f>
        <v>273.2</v>
      </c>
      <c r="F21" s="354"/>
      <c r="G21" s="338">
        <f t="shared" ref="G21:G24" si="0">ROUND(SUM(E21)-SUM(C21),1)</f>
        <v>19.2</v>
      </c>
      <c r="H21" s="517"/>
    </row>
    <row r="22" spans="1:9" ht="14.25" customHeight="1">
      <c r="A22" s="2749" t="s">
        <v>111</v>
      </c>
      <c r="B22" s="511" t="s">
        <v>21</v>
      </c>
      <c r="C22" s="338">
        <f>+'Exh D General Fund Spec Rev '!C22+'Exh D General Fund Spec Rev '!J22+'Exh D Debt Capital Proj'!C22+'Exh D Debt Capital Proj'!J22</f>
        <v>290</v>
      </c>
      <c r="D22" s="338"/>
      <c r="E22" s="338">
        <f>+'Exh D General Fund Spec Rev '!E22+'Exh D General Fund Spec Rev '!L22+'Exh D Debt Capital Proj'!E22+'Exh D Debt Capital Proj'!L22</f>
        <v>286.90000000000003</v>
      </c>
      <c r="F22" s="338"/>
      <c r="G22" s="338">
        <f t="shared" si="0"/>
        <v>-3.1</v>
      </c>
      <c r="H22" s="517"/>
    </row>
    <row r="23" spans="1:9">
      <c r="A23" s="2749" t="s">
        <v>26</v>
      </c>
      <c r="B23" s="511" t="s">
        <v>21</v>
      </c>
      <c r="C23" s="338">
        <f>+'Exh D General Fund Spec Rev '!C23+'Exh D General Fund Spec Rev '!J23+'Exh D Debt Capital Proj'!C23+'Exh D Debt Capital Proj'!J23</f>
        <v>1560</v>
      </c>
      <c r="D23" s="338"/>
      <c r="E23" s="338">
        <f>+'Exh D General Fund Spec Rev '!E23+'Exh D General Fund Spec Rev '!L23+'Exh D Debt Capital Proj'!E23+'Exh D Debt Capital Proj'!L23</f>
        <v>1585.2</v>
      </c>
      <c r="F23" s="338"/>
      <c r="G23" s="338">
        <f t="shared" si="0"/>
        <v>25.2</v>
      </c>
      <c r="H23" s="518"/>
    </row>
    <row r="24" spans="1:9" ht="15" customHeight="1">
      <c r="A24" s="2749" t="s">
        <v>27</v>
      </c>
      <c r="B24" s="511" t="s">
        <v>21</v>
      </c>
      <c r="C24" s="705">
        <f>+'Exh D General Fund Spec Rev '!C24+'Exh D General Fund Spec Rev '!J24+'Exh D Debt Capital Proj'!C24+'Exh D Debt Capital Proj'!J24</f>
        <v>3376</v>
      </c>
      <c r="D24" s="338"/>
      <c r="E24" s="705">
        <f>+'Exh D General Fund Spec Rev '!E24+'Exh D General Fund Spec Rev '!L24+'Exh D Debt Capital Proj'!E24+'Exh D Debt Capital Proj'!L24</f>
        <v>2978</v>
      </c>
      <c r="F24" s="338"/>
      <c r="G24" s="338">
        <f t="shared" si="0"/>
        <v>-398</v>
      </c>
      <c r="H24" s="518"/>
      <c r="I24" s="520"/>
    </row>
    <row r="25" spans="1:9" ht="15.75">
      <c r="A25" s="530" t="s">
        <v>112</v>
      </c>
      <c r="B25" s="498" t="s">
        <v>21</v>
      </c>
      <c r="C25" s="595">
        <f>ROUND(SUM(C18:C24),1)</f>
        <v>11967</v>
      </c>
      <c r="D25" s="334"/>
      <c r="E25" s="595">
        <f>ROUND(SUM(E18:E24),1)</f>
        <v>11681</v>
      </c>
      <c r="F25" s="334"/>
      <c r="G25" s="333">
        <f>ROUND(SUM(E25)-SUM(C25),1)</f>
        <v>-286</v>
      </c>
      <c r="H25" s="522"/>
      <c r="I25" s="523"/>
    </row>
    <row r="26" spans="1:9">
      <c r="A26" s="286"/>
      <c r="B26" s="511" t="s">
        <v>21</v>
      </c>
      <c r="C26" s="370"/>
      <c r="D26" s="338"/>
      <c r="E26" s="370"/>
      <c r="F26" s="338"/>
      <c r="G26" s="370"/>
      <c r="H26" s="328"/>
    </row>
    <row r="27" spans="1:9" ht="15.75">
      <c r="A27" s="284" t="s">
        <v>29</v>
      </c>
      <c r="B27" s="511" t="s">
        <v>21</v>
      </c>
      <c r="C27" s="338"/>
      <c r="D27" s="338"/>
      <c r="E27" s="338"/>
      <c r="F27" s="338"/>
      <c r="G27" s="338"/>
      <c r="H27" s="518"/>
    </row>
    <row r="28" spans="1:9">
      <c r="A28" s="2749" t="s">
        <v>113</v>
      </c>
      <c r="B28" s="511" t="s">
        <v>21</v>
      </c>
      <c r="C28" s="705">
        <f>+'Exh D General Fund Spec Rev '!C34+'Exh D General Fund Spec Rev '!J34+'Exh D Debt Capital Proj'!C30+'Exh D Debt Capital Proj'!J30</f>
        <v>5454</v>
      </c>
      <c r="D28" s="338"/>
      <c r="E28" s="705">
        <f>+'Exh D General Fund Spec Rev '!E34+'Exh D General Fund Spec Rev '!L34+'Exh D Debt Capital Proj'!E30+'Exh D Debt Capital Proj'!L30</f>
        <v>5424.6</v>
      </c>
      <c r="F28" s="338"/>
      <c r="G28" s="338">
        <f>ROUND(SUM(E28)-SUM(C28),1)</f>
        <v>-29.4</v>
      </c>
      <c r="H28" s="518"/>
      <c r="I28" s="520"/>
    </row>
    <row r="29" spans="1:9">
      <c r="A29" s="2749" t="s">
        <v>114</v>
      </c>
      <c r="B29" s="511" t="s">
        <v>21</v>
      </c>
      <c r="C29" s="354">
        <f>+'Exh D General Fund Spec Rev '!C35+'Exh D General Fund Spec Rev '!J35+'Exh D Debt Capital Proj'!C31+'Exh D Debt Capital Proj'!J31</f>
        <v>1494</v>
      </c>
      <c r="D29" s="338"/>
      <c r="E29" s="354">
        <f>+'Exh D General Fund Spec Rev '!E35+'Exh D General Fund Spec Rev '!L35+'Exh D Debt Capital Proj'!E31+'Exh D Debt Capital Proj'!L31</f>
        <v>1497.3000000000002</v>
      </c>
      <c r="F29" s="338"/>
      <c r="G29" s="338">
        <f t="shared" ref="G29:G32" si="1">ROUND(SUM(E29)-SUM(C29),1)</f>
        <v>3.3</v>
      </c>
      <c r="H29" s="518"/>
      <c r="I29" s="520"/>
    </row>
    <row r="30" spans="1:9">
      <c r="A30" s="2749" t="s">
        <v>87</v>
      </c>
      <c r="B30" s="511" t="s">
        <v>21</v>
      </c>
      <c r="C30" s="705">
        <f>+'Exh D General Fund Spec Rev '!C36+'Exh D General Fund Spec Rev '!J36+'Exh D Debt Capital Proj'!C32+'Exh D Debt Capital Proj'!J32</f>
        <v>690</v>
      </c>
      <c r="D30" s="338"/>
      <c r="E30" s="705">
        <f>+'Exh D General Fund Spec Rev '!E36+'Exh D General Fund Spec Rev '!L36+'Exh D Debt Capital Proj'!E32+'Exh D Debt Capital Proj'!L32</f>
        <v>688.4</v>
      </c>
      <c r="F30" s="338"/>
      <c r="G30" s="338">
        <f t="shared" si="1"/>
        <v>-1.6</v>
      </c>
      <c r="H30" s="518"/>
      <c r="I30" s="520"/>
    </row>
    <row r="31" spans="1:9">
      <c r="A31" s="2749" t="s">
        <v>115</v>
      </c>
      <c r="B31" s="511" t="s">
        <v>21</v>
      </c>
      <c r="C31" s="354">
        <f>+'Exh D General Fund Spec Rev '!C37+'Exh D General Fund Spec Rev '!J37+'Exh D Debt Capital Proj'!C33+'Exh D Debt Capital Proj'!J33</f>
        <v>170</v>
      </c>
      <c r="D31" s="338"/>
      <c r="E31" s="354">
        <f>+'Exh D General Fund Spec Rev '!E37+'Exh D General Fund Spec Rev '!L37+'Exh D Debt Capital Proj'!E33+'Exh D Debt Capital Proj'!L33</f>
        <v>173.2</v>
      </c>
      <c r="F31" s="338"/>
      <c r="G31" s="338">
        <f t="shared" si="1"/>
        <v>3.2</v>
      </c>
      <c r="H31" s="518"/>
      <c r="I31" s="520"/>
    </row>
    <row r="32" spans="1:9" ht="15" customHeight="1">
      <c r="A32" s="2749" t="s">
        <v>48</v>
      </c>
      <c r="B32" s="511" t="s">
        <v>21</v>
      </c>
      <c r="C32" s="705">
        <f>+'Exh D General Fund Spec Rev '!C38+'Exh D General Fund Spec Rev '!J38+'Exh D Debt Capital Proj'!C34+'Exh D Debt Capital Proj'!J34</f>
        <v>306</v>
      </c>
      <c r="D32" s="338"/>
      <c r="E32" s="705">
        <f>+'Exh D General Fund Spec Rev '!E38+'Exh D General Fund Spec Rev '!L38+'Exh D Debt Capital Proj'!E34+'Exh D Debt Capital Proj'!L34</f>
        <v>295.8</v>
      </c>
      <c r="F32" s="338"/>
      <c r="G32" s="338">
        <f t="shared" si="1"/>
        <v>-10.199999999999999</v>
      </c>
      <c r="H32" s="518"/>
      <c r="I32" s="520"/>
    </row>
    <row r="33" spans="1:9" ht="15.75" customHeight="1">
      <c r="A33" s="530" t="s">
        <v>116</v>
      </c>
      <c r="B33" s="498" t="s">
        <v>21</v>
      </c>
      <c r="C33" s="747">
        <f>ROUND(SUM(C28:C32),1)</f>
        <v>8114</v>
      </c>
      <c r="D33" s="334"/>
      <c r="E33" s="747">
        <f>ROUND(SUM(E28:E32),1)</f>
        <v>8079.3</v>
      </c>
      <c r="F33" s="334"/>
      <c r="G33" s="333">
        <f>ROUND(SUM(+E33-C33),1)</f>
        <v>-34.700000000000003</v>
      </c>
      <c r="H33" s="522"/>
      <c r="I33" s="520"/>
    </row>
    <row r="34" spans="1:9">
      <c r="A34" s="286"/>
      <c r="B34" s="511"/>
      <c r="C34" s="338"/>
      <c r="D34" s="338"/>
      <c r="E34" s="338"/>
      <c r="F34" s="338"/>
      <c r="G34" s="338"/>
      <c r="H34" s="518"/>
      <c r="I34" s="520"/>
    </row>
    <row r="35" spans="1:9" ht="15.75">
      <c r="A35" s="530" t="s">
        <v>50</v>
      </c>
      <c r="B35" s="511"/>
      <c r="C35" s="338"/>
      <c r="D35" s="338"/>
      <c r="E35" s="338"/>
      <c r="F35" s="338"/>
      <c r="G35" s="338"/>
      <c r="H35" s="518"/>
    </row>
    <row r="36" spans="1:9" ht="15.75">
      <c r="A36" s="530" t="s">
        <v>51</v>
      </c>
      <c r="B36" s="511" t="s">
        <v>21</v>
      </c>
      <c r="C36" s="351">
        <f>ROUND(SUM(+C25-C33),1)</f>
        <v>3853</v>
      </c>
      <c r="D36" s="338"/>
      <c r="E36" s="351">
        <f>ROUND(SUM(+E25-E33),1)</f>
        <v>3601.7</v>
      </c>
      <c r="F36" s="338"/>
      <c r="G36" s="351">
        <f>ROUND(SUM(E36)-SUM(C36),1)</f>
        <v>-251.3</v>
      </c>
      <c r="H36" s="328"/>
      <c r="I36" s="523"/>
    </row>
    <row r="37" spans="1:9">
      <c r="A37" s="286"/>
      <c r="B37" s="511"/>
      <c r="C37" s="338"/>
      <c r="D37" s="338"/>
      <c r="E37" s="338"/>
      <c r="F37" s="338"/>
      <c r="G37" s="338"/>
      <c r="H37" s="518"/>
    </row>
    <row r="38" spans="1:9" ht="15.75">
      <c r="A38" s="530" t="s">
        <v>52</v>
      </c>
      <c r="B38" s="511"/>
      <c r="C38" s="338"/>
      <c r="D38" s="338"/>
      <c r="E38" s="338"/>
      <c r="F38" s="338"/>
      <c r="G38" s="338"/>
      <c r="H38" s="518"/>
    </row>
    <row r="39" spans="1:9">
      <c r="A39" s="2749" t="s">
        <v>117</v>
      </c>
      <c r="B39" s="511" t="s">
        <v>21</v>
      </c>
      <c r="C39" s="708">
        <f>+'Exh D General Fund Spec Rev '!C25+'Exh D General Fund Spec Rev '!J25+'Exh D Debt Capital Proj'!C25+'Exh D Debt Capital Proj'!J25</f>
        <v>0</v>
      </c>
      <c r="D39" s="338"/>
      <c r="E39" s="708">
        <f>+'Exh D General Fund Spec Rev '!E25+'Exh D General Fund Spec Rev '!L25+'Exh D Debt Capital Proj'!E25+'Exh D Debt Capital Proj'!L25</f>
        <v>0</v>
      </c>
      <c r="F39" s="338"/>
      <c r="G39" s="338">
        <f>ROUND(SUM(E39)-SUM(C39),1)</f>
        <v>0</v>
      </c>
      <c r="H39" s="528"/>
    </row>
    <row r="40" spans="1:9">
      <c r="A40" s="2749" t="s">
        <v>55</v>
      </c>
      <c r="B40" s="511" t="s">
        <v>21</v>
      </c>
      <c r="C40" s="354">
        <f>+'Exh D General Fund Spec Rev '!C27+'Exh D General Fund Spec Rev '!C28+'Exh D General Fund Spec Rev '!C29+'Exh D General Fund Spec Rev '!C30+'Exh D General Fund Spec Rev '!J30+'Exh D Debt Capital Proj'!C26+'Exh D Debt Capital Proj'!J26</f>
        <v>3010</v>
      </c>
      <c r="D40" s="338"/>
      <c r="E40" s="354">
        <f>+'Exh D General Fund Spec Rev '!E27+'Exh D General Fund Spec Rev '!E28+'Exh D General Fund Spec Rev '!E29+'Exh D General Fund Spec Rev '!E30+'Exh D General Fund Spec Rev '!L30+'Exh D Debt Capital Proj'!E26+'Exh D Debt Capital Proj'!L26</f>
        <v>3186.7000000000003</v>
      </c>
      <c r="F40" s="338"/>
      <c r="G40" s="338">
        <f>ROUND(SUM(E40)-SUM(C40),1)</f>
        <v>176.7</v>
      </c>
      <c r="H40" s="518"/>
    </row>
    <row r="41" spans="1:9">
      <c r="A41" s="2749" t="s">
        <v>118</v>
      </c>
      <c r="B41" s="511" t="s">
        <v>21</v>
      </c>
      <c r="C41" s="712">
        <f>-(+'Exh D General Fund Spec Rev '!C40+'Exh D General Fund Spec Rev '!C41+'Exh D General Fund Spec Rev '!C42+'Exh D General Fund Spec Rev '!C43+'Exh D General Fund Spec Rev '!C44+'Exh D General Fund Spec Rev '!J44+'Exh D Debt Capital Proj'!C35+'Exh D Debt Capital Proj'!J35)</f>
        <v>-3072</v>
      </c>
      <c r="D41" s="338"/>
      <c r="E41" s="712">
        <f>-(+'Exh D General Fund Spec Rev '!E40+'Exh D General Fund Spec Rev '!E41+'Exh D General Fund Spec Rev '!E42+'Exh D General Fund Spec Rev '!E43+'Exh D General Fund Spec Rev '!E44+'Exh D General Fund Spec Rev '!L44+'Exh D Debt Capital Proj'!E35+'Exh D Debt Capital Proj'!L35)</f>
        <v>-3248.2999999999997</v>
      </c>
      <c r="F41" s="338"/>
      <c r="G41" s="675">
        <f>ROUND(-(SUM(E41)-SUM(C41)),1)</f>
        <v>176.3</v>
      </c>
      <c r="H41" s="328"/>
    </row>
    <row r="42" spans="1:9" ht="15.75">
      <c r="A42" s="530" t="s">
        <v>119</v>
      </c>
      <c r="B42" s="511" t="s">
        <v>21</v>
      </c>
      <c r="C42" s="715">
        <f>ROUND(+SUM(C39)+C40+C41,1)</f>
        <v>-62</v>
      </c>
      <c r="D42" s="338"/>
      <c r="E42" s="715">
        <f>ROUND(SUM(E39+E40+E41),1)</f>
        <v>-61.6</v>
      </c>
      <c r="F42" s="338"/>
      <c r="G42" s="715">
        <f>ROUND(+SUM(G39)+G40-G41,1)</f>
        <v>0.4</v>
      </c>
      <c r="H42" s="529"/>
      <c r="I42" s="523"/>
    </row>
    <row r="43" spans="1:9" ht="15.75">
      <c r="A43" s="530"/>
      <c r="B43" s="511"/>
      <c r="C43" s="354"/>
      <c r="D43" s="338"/>
      <c r="E43" s="354"/>
      <c r="F43" s="338"/>
      <c r="G43" s="354"/>
      <c r="H43" s="513"/>
    </row>
    <row r="44" spans="1:9" ht="15.75">
      <c r="A44" s="284" t="s">
        <v>120</v>
      </c>
      <c r="B44" s="511"/>
      <c r="C44" s="338"/>
      <c r="D44" s="338"/>
      <c r="E44" s="338"/>
      <c r="F44" s="338"/>
      <c r="G44" s="338"/>
      <c r="H44" s="518"/>
    </row>
    <row r="45" spans="1:9" ht="15" customHeight="1">
      <c r="A45" s="284" t="s">
        <v>121</v>
      </c>
      <c r="B45" s="511"/>
      <c r="C45" s="338"/>
      <c r="D45" s="338"/>
      <c r="E45" s="338"/>
      <c r="F45" s="338"/>
      <c r="G45" s="338"/>
      <c r="H45" s="518"/>
    </row>
    <row r="46" spans="1:9" ht="15.75">
      <c r="A46" s="530" t="s">
        <v>122</v>
      </c>
      <c r="B46" s="531" t="s">
        <v>21</v>
      </c>
      <c r="C46" s="353">
        <f>ROUND(SUM(C25)-SUM(C33)+C42,1)</f>
        <v>3791</v>
      </c>
      <c r="D46" s="365"/>
      <c r="E46" s="353">
        <f>ROUND(SUM(E25)-SUM(E33)+E42,1)</f>
        <v>3540.1</v>
      </c>
      <c r="F46" s="365"/>
      <c r="G46" s="353">
        <f>ROUND(SUM(E46-C46),1)</f>
        <v>-250.9</v>
      </c>
      <c r="H46" s="522"/>
      <c r="I46" s="523"/>
    </row>
    <row r="47" spans="1:9">
      <c r="A47" s="289"/>
      <c r="B47" s="533"/>
      <c r="C47" s="902"/>
      <c r="D47" s="1940"/>
      <c r="E47" s="902"/>
      <c r="F47" s="1940"/>
      <c r="G47" s="902"/>
      <c r="H47" s="535"/>
    </row>
    <row r="48" spans="1:9" ht="15.75">
      <c r="A48" s="530" t="s">
        <v>123</v>
      </c>
      <c r="B48" s="536" t="s">
        <v>21</v>
      </c>
      <c r="C48" s="353">
        <f>+'Exh D General Fund Spec Rev '!C51+'Exh D General Fund Spec Rev '!J51+'Exh D Debt Capital Proj'!C42+'Exh D Debt Capital Proj'!J42</f>
        <v>4035</v>
      </c>
      <c r="D48" s="1940"/>
      <c r="E48" s="353">
        <f>+'Exh D General Fund Spec Rev '!E51+'Exh D General Fund Spec Rev '!L51+'Exh D Debt Capital Proj'!E42+'Exh D Debt Capital Proj'!L42</f>
        <v>4034.5000000000009</v>
      </c>
      <c r="F48" s="1940"/>
      <c r="G48" s="353">
        <f>ROUND(SUM(E48-C48),1)</f>
        <v>-0.5</v>
      </c>
      <c r="H48" s="522"/>
    </row>
    <row r="49" spans="1:8" ht="16.5" thickBot="1">
      <c r="A49" s="290" t="str">
        <f>+'Exh D General Fund Spec Rev '!A52</f>
        <v>Fund Balances (Deficits) at April 30</v>
      </c>
      <c r="B49" s="537" t="s">
        <v>21</v>
      </c>
      <c r="C49" s="380">
        <f>ROUND(SUM(C46:C48),1)</f>
        <v>7826</v>
      </c>
      <c r="D49" s="538"/>
      <c r="E49" s="380">
        <f>ROUND(SUM(E46:E48),1)</f>
        <v>7574.6</v>
      </c>
      <c r="F49" s="538"/>
      <c r="G49" s="380">
        <f>ROUND(SUM(E49-C49),1)</f>
        <v>-251.4</v>
      </c>
      <c r="H49" s="539"/>
    </row>
    <row r="50" spans="1:8" ht="15.75" thickTop="1">
      <c r="A50" s="289"/>
      <c r="B50" s="533"/>
      <c r="C50" s="533"/>
      <c r="D50" s="534"/>
      <c r="E50" s="534"/>
      <c r="F50" s="534"/>
      <c r="G50" s="534"/>
      <c r="H50" s="534"/>
    </row>
    <row r="51" spans="1:8">
      <c r="A51" s="1596" t="s">
        <v>1738</v>
      </c>
    </row>
    <row r="52" spans="1:8">
      <c r="A52" s="540"/>
    </row>
    <row r="53" spans="1:8">
      <c r="A53" s="541"/>
    </row>
    <row r="54" spans="1:8">
      <c r="A54" s="540"/>
    </row>
    <row r="55" spans="1:8">
      <c r="A55" s="540"/>
    </row>
  </sheetData>
  <mergeCells count="1">
    <mergeCell ref="A5:C5"/>
  </mergeCells>
  <printOptions horizontalCentered="1" verticalCentered="1"/>
  <pageMargins left="0.25" right="0.5" top="1" bottom="1" header="0.5" footer="0.25"/>
  <pageSetup scale="56" orientation="landscape" r:id="rId1"/>
  <headerFooter scaleWithDoc="0" alignWithMargins="0">
    <oddFooter>&amp;C&amp;8 8</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AI61"/>
  <sheetViews>
    <sheetView showGridLines="0" zoomScale="76" zoomScaleNormal="76" zoomScaleSheetLayoutView="70" workbookViewId="0"/>
  </sheetViews>
  <sheetFormatPr defaultRowHeight="15"/>
  <cols>
    <col min="1" max="1" width="50.33203125" style="289" customWidth="1"/>
    <col min="2" max="2" width="2" style="533" customWidth="1"/>
    <col min="3" max="3" width="18.109375" style="1088" bestFit="1" customWidth="1"/>
    <col min="4" max="4" width="2.21875" style="534" customWidth="1"/>
    <col min="5" max="5" width="14.33203125" style="534" customWidth="1"/>
    <col min="6" max="6" width="4.6640625" style="534" customWidth="1"/>
    <col min="7" max="7" width="15.6640625" style="534" bestFit="1" customWidth="1"/>
    <col min="8" max="8" width="3.6640625" style="534" customWidth="1"/>
    <col min="9" max="9" width="3.6640625" style="533" customWidth="1"/>
    <col min="10" max="10" width="18.109375" style="1088" bestFit="1" customWidth="1"/>
    <col min="11" max="11" width="2.6640625" style="534" customWidth="1"/>
    <col min="12" max="12" width="14.33203125" style="534" customWidth="1"/>
    <col min="13" max="13" width="2.6640625" style="534" customWidth="1"/>
    <col min="14" max="14" width="15.6640625" style="534" bestFit="1" customWidth="1"/>
    <col min="15" max="15" width="2" style="533" customWidth="1"/>
    <col min="16" max="16" width="11.88671875" style="533" customWidth="1"/>
    <col min="17" max="17" width="11.44140625" style="533" customWidth="1"/>
    <col min="18" max="18" width="1.88671875" style="533" customWidth="1"/>
    <col min="19" max="19" width="11.6640625" style="533" customWidth="1"/>
    <col min="20" max="20" width="2.109375" style="533" customWidth="1"/>
    <col min="21" max="21" width="11.44140625" style="533" customWidth="1"/>
    <col min="22" max="22" width="0.5546875" style="533" customWidth="1"/>
    <col min="23" max="23" width="2.33203125" style="533" customWidth="1"/>
    <col min="24" max="24" width="10.5546875" style="533" customWidth="1"/>
    <col min="25" max="25" width="11.109375" style="533" customWidth="1"/>
    <col min="26" max="26" width="2.21875" style="533" customWidth="1"/>
    <col min="27" max="27" width="11.109375" style="533" customWidth="1"/>
    <col min="28" max="28" width="2.109375" style="533" customWidth="1"/>
    <col min="29" max="29" width="12.44140625" style="533" customWidth="1"/>
    <col min="30" max="34" width="8.88671875" style="533"/>
    <col min="35" max="35" width="8.88671875" style="534"/>
    <col min="36" max="16384" width="8.88671875" style="289"/>
  </cols>
  <sheetData>
    <row r="1" spans="1:29">
      <c r="A1" s="1720" t="s">
        <v>1805</v>
      </c>
      <c r="B1" s="543"/>
      <c r="C1" s="1080"/>
      <c r="D1" s="544"/>
      <c r="E1" s="544"/>
      <c r="F1" s="544"/>
      <c r="G1" s="544"/>
      <c r="H1" s="544"/>
      <c r="I1" s="543"/>
      <c r="J1" s="1080"/>
      <c r="K1" s="544"/>
      <c r="L1" s="544"/>
      <c r="M1" s="544"/>
      <c r="N1" s="544"/>
      <c r="O1" s="544"/>
      <c r="P1" s="543"/>
      <c r="Q1" s="543"/>
      <c r="R1" s="543"/>
      <c r="S1" s="543"/>
      <c r="T1" s="543"/>
      <c r="U1" s="543"/>
      <c r="V1" s="543"/>
      <c r="W1" s="543"/>
      <c r="X1" s="543"/>
      <c r="Y1" s="543"/>
      <c r="Z1" s="543"/>
      <c r="AA1" s="543"/>
      <c r="AB1" s="543"/>
      <c r="AC1" s="543"/>
    </row>
    <row r="2" spans="1:29" ht="17.25" customHeight="1">
      <c r="A2" s="545"/>
      <c r="B2" s="546"/>
      <c r="C2" s="1081"/>
      <c r="D2" s="544"/>
      <c r="E2" s="544"/>
      <c r="F2" s="544"/>
      <c r="G2" s="544"/>
      <c r="H2" s="544"/>
      <c r="I2" s="543"/>
      <c r="J2" s="1080"/>
      <c r="K2" s="544"/>
      <c r="L2" s="547"/>
      <c r="M2" s="544"/>
      <c r="N2" s="544"/>
      <c r="O2" s="544"/>
      <c r="P2" s="543"/>
      <c r="Q2" s="543"/>
      <c r="R2" s="543"/>
      <c r="S2" s="543"/>
      <c r="T2" s="543"/>
      <c r="U2" s="543"/>
      <c r="V2" s="543"/>
      <c r="W2" s="543"/>
      <c r="X2" s="543"/>
      <c r="Y2" s="543"/>
      <c r="Z2" s="543"/>
      <c r="AA2" s="543"/>
      <c r="AB2" s="543"/>
      <c r="AC2" s="543"/>
    </row>
    <row r="3" spans="1:29" ht="21" customHeight="1">
      <c r="A3" s="548" t="s">
        <v>0</v>
      </c>
      <c r="B3" s="495"/>
      <c r="C3" s="1082"/>
      <c r="D3" s="489"/>
      <c r="E3" s="489"/>
      <c r="F3" s="489"/>
      <c r="G3" s="489"/>
      <c r="H3" s="489"/>
      <c r="I3" s="509"/>
      <c r="J3" s="1083"/>
      <c r="K3" s="489"/>
      <c r="L3" s="489"/>
      <c r="M3" s="489"/>
      <c r="N3" s="2765" t="s">
        <v>101</v>
      </c>
      <c r="O3" s="489"/>
      <c r="P3" s="509"/>
      <c r="Q3" s="509"/>
      <c r="R3" s="509"/>
      <c r="S3" s="509"/>
      <c r="T3" s="509"/>
      <c r="U3" s="509"/>
      <c r="V3" s="509"/>
      <c r="W3" s="509"/>
      <c r="X3" s="509"/>
      <c r="Y3" s="509"/>
      <c r="Z3" s="509"/>
      <c r="AA3" s="509"/>
      <c r="AB3" s="509"/>
      <c r="AC3" s="549"/>
    </row>
    <row r="4" spans="1:29" ht="21.75" customHeight="1">
      <c r="A4" s="548" t="s">
        <v>100</v>
      </c>
      <c r="B4" s="495"/>
      <c r="C4" s="1082"/>
      <c r="D4" s="489"/>
      <c r="E4" s="489"/>
      <c r="F4" s="489"/>
      <c r="G4" s="489"/>
      <c r="H4" s="489"/>
      <c r="I4" s="509"/>
      <c r="J4" s="1083"/>
      <c r="K4" s="489"/>
      <c r="L4" s="489"/>
      <c r="M4" s="489"/>
      <c r="N4" s="2766" t="s">
        <v>124</v>
      </c>
      <c r="O4" s="489"/>
      <c r="P4" s="509"/>
      <c r="Q4" s="509"/>
      <c r="R4" s="509"/>
      <c r="S4" s="509"/>
      <c r="T4" s="509"/>
      <c r="U4" s="509"/>
      <c r="V4" s="509"/>
      <c r="W4" s="509"/>
      <c r="X4" s="509"/>
      <c r="Y4" s="509"/>
      <c r="Z4" s="509"/>
      <c r="AA4" s="509"/>
      <c r="AB4" s="509"/>
      <c r="AC4" s="509"/>
    </row>
    <row r="5" spans="1:29" ht="21.75" customHeight="1">
      <c r="A5" s="3153" t="s">
        <v>1554</v>
      </c>
      <c r="B5" s="3154"/>
      <c r="C5" s="3154"/>
      <c r="D5" s="489"/>
      <c r="E5" s="518"/>
      <c r="F5" s="489"/>
      <c r="G5" s="489"/>
      <c r="H5" s="489"/>
      <c r="I5" s="509"/>
      <c r="J5" s="1083"/>
      <c r="K5" s="489"/>
      <c r="L5" s="489"/>
      <c r="M5" s="489"/>
      <c r="N5" s="489"/>
      <c r="O5" s="489"/>
      <c r="P5" s="509"/>
      <c r="Q5" s="509"/>
      <c r="R5" s="509"/>
      <c r="S5" s="509"/>
      <c r="T5" s="509"/>
      <c r="U5" s="509"/>
      <c r="V5" s="509"/>
      <c r="W5" s="509"/>
      <c r="X5" s="509"/>
      <c r="Y5" s="509"/>
      <c r="Z5" s="509"/>
      <c r="AA5" s="509"/>
      <c r="AB5" s="509"/>
      <c r="AC5" s="509"/>
    </row>
    <row r="6" spans="1:29" ht="17.25" customHeight="1">
      <c r="A6" s="493" t="str">
        <f>+'Exh D-Governmental  '!A6</f>
        <v>FOR ONE MONTH ENDED APRIL 30, 2014</v>
      </c>
      <c r="B6" s="494"/>
      <c r="C6" s="1082"/>
      <c r="D6" s="489"/>
      <c r="E6" s="489"/>
      <c r="F6" s="489"/>
      <c r="G6" s="489"/>
      <c r="H6" s="489"/>
      <c r="I6" s="509"/>
      <c r="J6" s="1083"/>
      <c r="K6" s="489"/>
      <c r="L6" s="489"/>
      <c r="M6" s="489"/>
      <c r="N6" s="489"/>
      <c r="O6" s="489"/>
      <c r="P6" s="509"/>
      <c r="Q6" s="509"/>
      <c r="R6" s="509"/>
      <c r="S6" s="509"/>
      <c r="T6" s="509"/>
      <c r="U6" s="509"/>
      <c r="V6" s="509"/>
      <c r="W6" s="509"/>
      <c r="X6" s="509"/>
      <c r="Y6" s="509"/>
      <c r="Z6" s="509"/>
      <c r="AA6" s="509"/>
      <c r="AB6" s="509"/>
      <c r="AC6" s="509"/>
    </row>
    <row r="7" spans="1:29" ht="18">
      <c r="A7" s="548" t="s">
        <v>1591</v>
      </c>
      <c r="B7" s="495"/>
      <c r="C7" s="1082"/>
      <c r="D7" s="489"/>
      <c r="E7" s="489"/>
      <c r="F7" s="489"/>
      <c r="G7" s="489"/>
      <c r="H7" s="489"/>
      <c r="I7" s="509"/>
      <c r="J7" s="1083"/>
      <c r="K7" s="489"/>
      <c r="L7" s="489"/>
      <c r="M7" s="489"/>
      <c r="N7" s="489"/>
      <c r="O7" s="489"/>
      <c r="P7" s="509"/>
      <c r="Q7" s="509"/>
      <c r="R7" s="509"/>
      <c r="S7" s="509"/>
      <c r="T7" s="509"/>
      <c r="U7" s="509"/>
      <c r="V7" s="509"/>
      <c r="W7" s="509"/>
      <c r="X7" s="509"/>
      <c r="Y7" s="509"/>
      <c r="Z7" s="509"/>
      <c r="AA7" s="509"/>
      <c r="AB7" s="509"/>
      <c r="AC7" s="509"/>
    </row>
    <row r="8" spans="1:29" ht="15" customHeight="1">
      <c r="A8" s="550"/>
      <c r="B8" s="494"/>
      <c r="C8" s="1082"/>
      <c r="D8" s="489"/>
      <c r="E8" s="489"/>
      <c r="F8" s="489"/>
      <c r="G8" s="489"/>
      <c r="H8" s="489"/>
      <c r="I8" s="509"/>
      <c r="J8" s="1083"/>
      <c r="K8" s="489"/>
      <c r="L8" s="489"/>
      <c r="M8" s="489"/>
      <c r="N8" s="489"/>
      <c r="O8" s="489"/>
      <c r="P8" s="509"/>
      <c r="Q8" s="509"/>
      <c r="R8" s="509"/>
      <c r="S8" s="509"/>
      <c r="T8" s="509"/>
      <c r="U8" s="509"/>
      <c r="V8" s="509"/>
      <c r="W8" s="509"/>
      <c r="X8" s="509"/>
      <c r="Y8" s="509"/>
      <c r="Z8" s="509"/>
      <c r="AA8" s="509"/>
      <c r="AB8" s="509"/>
      <c r="AC8" s="509"/>
    </row>
    <row r="9" spans="1:29">
      <c r="A9" s="497"/>
      <c r="B9" s="509"/>
      <c r="C9" s="1083"/>
      <c r="D9" s="489"/>
      <c r="E9" s="489"/>
      <c r="F9" s="489"/>
      <c r="G9" s="489"/>
      <c r="H9" s="489"/>
      <c r="I9" s="509"/>
      <c r="J9" s="1083"/>
      <c r="K9" s="489"/>
      <c r="L9" s="489"/>
      <c r="M9" s="489"/>
      <c r="N9" s="489"/>
      <c r="O9" s="489"/>
      <c r="P9" s="509"/>
      <c r="Q9" s="509"/>
      <c r="R9" s="509"/>
      <c r="S9" s="509"/>
      <c r="T9" s="509"/>
      <c r="U9" s="509"/>
      <c r="V9" s="509"/>
      <c r="W9" s="509"/>
      <c r="X9" s="509"/>
      <c r="Y9" s="509"/>
      <c r="Z9" s="509"/>
      <c r="AA9" s="509"/>
      <c r="AB9" s="509"/>
      <c r="AC9" s="509"/>
    </row>
    <row r="10" spans="1:29">
      <c r="A10" s="497"/>
      <c r="B10" s="509"/>
      <c r="C10" s="1083"/>
      <c r="D10" s="489"/>
      <c r="E10" s="489"/>
      <c r="F10" s="489"/>
      <c r="G10" s="489"/>
      <c r="H10" s="489"/>
      <c r="I10" s="509"/>
      <c r="J10" s="1082"/>
      <c r="K10" s="495"/>
      <c r="L10" s="495"/>
      <c r="M10" s="495"/>
      <c r="N10" s="495"/>
      <c r="O10" s="489"/>
      <c r="P10" s="509"/>
      <c r="Q10" s="509"/>
      <c r="R10" s="509"/>
      <c r="S10" s="509"/>
      <c r="T10" s="509"/>
      <c r="U10" s="509"/>
      <c r="V10" s="509"/>
      <c r="W10" s="509"/>
      <c r="X10" s="509"/>
      <c r="Y10" s="509"/>
      <c r="Z10" s="509"/>
      <c r="AA10" s="509"/>
      <c r="AB10" s="509"/>
      <c r="AC10" s="509"/>
    </row>
    <row r="11" spans="1:29" ht="15.75">
      <c r="A11" s="286"/>
      <c r="C11" s="1084"/>
      <c r="D11" s="551"/>
      <c r="E11" s="551" t="s">
        <v>125</v>
      </c>
      <c r="F11" s="551"/>
      <c r="G11" s="551"/>
      <c r="H11" s="552"/>
      <c r="J11" s="1089"/>
      <c r="K11" s="551"/>
      <c r="L11" s="551" t="s">
        <v>70</v>
      </c>
      <c r="M11" s="551"/>
      <c r="N11" s="551"/>
      <c r="O11" s="498"/>
      <c r="P11" s="552"/>
      <c r="Q11" s="552"/>
      <c r="R11" s="552"/>
      <c r="S11" s="552"/>
      <c r="T11" s="552"/>
      <c r="U11" s="552"/>
      <c r="V11" s="552"/>
      <c r="W11" s="498"/>
      <c r="X11" s="552"/>
      <c r="Y11" s="553"/>
      <c r="Z11" s="552"/>
      <c r="AA11" s="552"/>
      <c r="AB11" s="552"/>
      <c r="AC11" s="552"/>
    </row>
    <row r="12" spans="1:29" ht="15.75">
      <c r="A12" s="286"/>
      <c r="C12" s="1085"/>
      <c r="D12" s="554"/>
      <c r="E12" s="555"/>
      <c r="F12" s="554"/>
      <c r="G12" s="554" t="s">
        <v>103</v>
      </c>
      <c r="H12" s="552"/>
      <c r="J12" s="1090"/>
      <c r="K12" s="554"/>
      <c r="L12" s="555"/>
      <c r="M12" s="554"/>
      <c r="N12" s="554" t="s">
        <v>103</v>
      </c>
      <c r="O12" s="498"/>
      <c r="P12" s="552"/>
      <c r="Q12" s="552"/>
      <c r="R12" s="552"/>
      <c r="S12" s="552"/>
      <c r="T12" s="552"/>
      <c r="U12" s="552"/>
      <c r="V12" s="552"/>
      <c r="W12" s="498"/>
      <c r="X12" s="552"/>
      <c r="Y12" s="553"/>
      <c r="Z12" s="552"/>
      <c r="AA12" s="552"/>
      <c r="AB12" s="552"/>
      <c r="AC12" s="552"/>
    </row>
    <row r="13" spans="1:29" ht="15.75">
      <c r="A13" s="286"/>
      <c r="B13" s="498"/>
      <c r="C13" s="1086"/>
      <c r="D13" s="557"/>
      <c r="E13" s="557"/>
      <c r="F13" s="557"/>
      <c r="G13" s="558" t="s">
        <v>1600</v>
      </c>
      <c r="H13" s="559"/>
      <c r="I13" s="498"/>
      <c r="J13" s="1086"/>
      <c r="K13" s="557"/>
      <c r="L13" s="557"/>
      <c r="M13" s="557"/>
      <c r="N13" s="558" t="s">
        <v>1600</v>
      </c>
      <c r="O13" s="498"/>
      <c r="P13" s="498"/>
      <c r="Q13" s="498"/>
      <c r="R13" s="498"/>
      <c r="S13" s="498"/>
      <c r="T13" s="498"/>
      <c r="U13" s="560"/>
      <c r="V13" s="561"/>
      <c r="W13" s="498"/>
      <c r="X13" s="498"/>
      <c r="Y13" s="498"/>
      <c r="Z13" s="498"/>
      <c r="AA13" s="498"/>
      <c r="AB13" s="498"/>
      <c r="AC13" s="560"/>
    </row>
    <row r="14" spans="1:29" ht="15.75">
      <c r="A14" s="286"/>
      <c r="B14" s="562"/>
      <c r="C14" s="1087"/>
      <c r="D14" s="503"/>
      <c r="E14" s="503"/>
      <c r="F14" s="503"/>
      <c r="G14" s="504" t="s">
        <v>104</v>
      </c>
      <c r="H14" s="559"/>
      <c r="I14" s="562"/>
      <c r="J14" s="1087"/>
      <c r="K14" s="503"/>
      <c r="L14" s="503"/>
      <c r="M14" s="503"/>
      <c r="N14" s="504" t="s">
        <v>104</v>
      </c>
      <c r="O14" s="498"/>
      <c r="P14" s="560"/>
      <c r="Q14" s="561"/>
      <c r="R14" s="498"/>
      <c r="S14" s="498"/>
      <c r="T14" s="498"/>
      <c r="U14" s="560"/>
      <c r="V14" s="561"/>
      <c r="W14" s="498"/>
      <c r="X14" s="560"/>
      <c r="Y14" s="561"/>
      <c r="Z14" s="498"/>
      <c r="AA14" s="498"/>
      <c r="AB14" s="498"/>
      <c r="AC14" s="560"/>
    </row>
    <row r="15" spans="1:29" ht="15.75">
      <c r="A15" s="286"/>
      <c r="B15" s="561"/>
      <c r="C15" s="506" t="s">
        <v>105</v>
      </c>
      <c r="D15" s="503"/>
      <c r="E15" s="506" t="s">
        <v>103</v>
      </c>
      <c r="F15" s="503"/>
      <c r="G15" s="504" t="s">
        <v>106</v>
      </c>
      <c r="H15" s="559"/>
      <c r="I15" s="561"/>
      <c r="J15" s="506" t="s">
        <v>105</v>
      </c>
      <c r="K15" s="503"/>
      <c r="L15" s="506" t="s">
        <v>103</v>
      </c>
      <c r="M15" s="503"/>
      <c r="N15" s="504" t="s">
        <v>106</v>
      </c>
      <c r="O15" s="498"/>
      <c r="P15" s="561"/>
      <c r="Q15" s="561"/>
      <c r="R15" s="498"/>
      <c r="S15" s="560"/>
      <c r="T15" s="498"/>
      <c r="U15" s="560"/>
      <c r="V15" s="561"/>
      <c r="W15" s="498"/>
      <c r="X15" s="561"/>
      <c r="Y15" s="561"/>
      <c r="Z15" s="498"/>
      <c r="AA15" s="560"/>
      <c r="AB15" s="498"/>
      <c r="AC15" s="560"/>
    </row>
    <row r="16" spans="1:29">
      <c r="A16" s="508"/>
      <c r="B16" s="509"/>
      <c r="C16" s="510"/>
      <c r="D16" s="489"/>
      <c r="E16" s="510"/>
      <c r="F16" s="489"/>
      <c r="G16" s="510"/>
      <c r="H16" s="563"/>
      <c r="I16" s="509"/>
      <c r="J16" s="510"/>
      <c r="K16" s="489"/>
      <c r="L16" s="510"/>
      <c r="M16" s="489"/>
      <c r="N16" s="510"/>
      <c r="O16" s="509"/>
      <c r="P16" s="509"/>
      <c r="Q16" s="509"/>
      <c r="R16" s="509"/>
      <c r="S16" s="509"/>
      <c r="T16" s="509"/>
      <c r="U16" s="509"/>
      <c r="V16" s="509"/>
      <c r="W16" s="509"/>
      <c r="X16" s="509"/>
      <c r="Y16" s="509"/>
      <c r="Z16" s="509"/>
      <c r="AA16" s="509"/>
      <c r="AB16" s="509"/>
      <c r="AC16" s="509"/>
    </row>
    <row r="17" spans="1:29" ht="15.75">
      <c r="A17" s="284" t="s">
        <v>20</v>
      </c>
      <c r="B17" s="511"/>
      <c r="C17" s="1811"/>
      <c r="D17" s="512"/>
      <c r="E17" s="512"/>
      <c r="F17" s="512"/>
      <c r="G17" s="512"/>
      <c r="H17" s="564"/>
      <c r="I17" s="511"/>
      <c r="J17" s="1811"/>
      <c r="K17" s="512"/>
      <c r="L17" s="512"/>
      <c r="M17" s="512"/>
      <c r="N17" s="512"/>
      <c r="O17" s="511"/>
      <c r="P17" s="511"/>
      <c r="Q17" s="511"/>
      <c r="R17" s="511"/>
      <c r="S17" s="511"/>
      <c r="T17" s="511"/>
      <c r="U17" s="511"/>
      <c r="V17" s="511"/>
      <c r="W17" s="511"/>
      <c r="X17" s="511"/>
      <c r="Y17" s="511"/>
      <c r="Z17" s="511"/>
      <c r="AA17" s="511"/>
      <c r="AB17" s="511"/>
      <c r="AC17" s="511"/>
    </row>
    <row r="18" spans="1:29">
      <c r="A18" s="2749" t="s">
        <v>107</v>
      </c>
      <c r="B18" s="513"/>
      <c r="C18" s="1811"/>
      <c r="D18" s="513"/>
      <c r="E18" s="512"/>
      <c r="F18" s="513"/>
      <c r="G18" s="512"/>
      <c r="H18" s="564"/>
      <c r="I18" s="513"/>
      <c r="J18" s="1811"/>
      <c r="K18" s="512"/>
      <c r="L18" s="512"/>
      <c r="M18" s="513"/>
      <c r="N18" s="512"/>
      <c r="O18" s="511"/>
      <c r="P18" s="511"/>
      <c r="Q18" s="511"/>
      <c r="R18" s="511"/>
      <c r="S18" s="511"/>
      <c r="T18" s="511"/>
      <c r="U18" s="511"/>
      <c r="V18" s="511"/>
      <c r="W18" s="511"/>
      <c r="X18" s="511"/>
      <c r="Y18" s="511"/>
      <c r="Z18" s="511"/>
      <c r="AA18" s="511"/>
      <c r="AB18" s="511"/>
      <c r="AC18" s="511"/>
    </row>
    <row r="19" spans="1:29">
      <c r="A19" s="2749" t="s">
        <v>108</v>
      </c>
      <c r="B19" s="513" t="s">
        <v>21</v>
      </c>
      <c r="C19" s="1812">
        <v>3978</v>
      </c>
      <c r="D19" s="516"/>
      <c r="E19" s="310">
        <f>+EXHIBITA!F14</f>
        <v>4015</v>
      </c>
      <c r="F19" s="516"/>
      <c r="G19" s="310">
        <f>ROUND(SUM(E19)-SUM(C19),1)</f>
        <v>37</v>
      </c>
      <c r="H19" s="564"/>
      <c r="I19" s="513"/>
      <c r="J19" s="1814">
        <v>0</v>
      </c>
      <c r="K19" s="516"/>
      <c r="L19" s="565">
        <f>+EXHIBITA!J14</f>
        <v>0</v>
      </c>
      <c r="M19" s="516"/>
      <c r="N19" s="310">
        <f t="shared" ref="N19:N25" si="0">ROUND(SUM(L19)-SUM(J19),1)</f>
        <v>0</v>
      </c>
      <c r="O19" s="511"/>
      <c r="P19" s="511"/>
      <c r="Q19" s="511"/>
      <c r="R19" s="511"/>
      <c r="S19" s="511"/>
      <c r="T19" s="511"/>
      <c r="U19" s="511"/>
      <c r="V19" s="511"/>
      <c r="W19" s="511"/>
      <c r="X19" s="511"/>
      <c r="Y19" s="511"/>
      <c r="Z19" s="511"/>
      <c r="AA19" s="511"/>
      <c r="AB19" s="511"/>
      <c r="AC19" s="511"/>
    </row>
    <row r="20" spans="1:29">
      <c r="A20" s="2749" t="s">
        <v>109</v>
      </c>
      <c r="B20" s="511" t="s">
        <v>21</v>
      </c>
      <c r="C20" s="1708">
        <v>481</v>
      </c>
      <c r="D20" s="338"/>
      <c r="E20" s="338">
        <f>+EXHIBITA!F15</f>
        <v>506.5</v>
      </c>
      <c r="F20" s="338"/>
      <c r="G20" s="338">
        <f>ROUND(SUM(E20)-SUM(C20),1)</f>
        <v>25.5</v>
      </c>
      <c r="H20" s="564"/>
      <c r="I20" s="511"/>
      <c r="J20" s="1708">
        <v>228</v>
      </c>
      <c r="K20" s="338"/>
      <c r="L20" s="338">
        <f>+EXHIBITA!J15</f>
        <v>218.4</v>
      </c>
      <c r="M20" s="338"/>
      <c r="N20" s="338">
        <f t="shared" si="0"/>
        <v>-9.6</v>
      </c>
      <c r="O20" s="321"/>
      <c r="P20" s="321"/>
      <c r="Q20" s="511"/>
      <c r="R20" s="511"/>
      <c r="S20" s="511"/>
      <c r="T20" s="511"/>
      <c r="U20" s="511"/>
      <c r="V20" s="511"/>
      <c r="W20" s="511"/>
      <c r="X20" s="511"/>
      <c r="Y20" s="511"/>
      <c r="Z20" s="511"/>
      <c r="AA20" s="511"/>
      <c r="AB20" s="511"/>
      <c r="AC20" s="511"/>
    </row>
    <row r="21" spans="1:29">
      <c r="A21" s="2749" t="s">
        <v>110</v>
      </c>
      <c r="B21" s="513" t="s">
        <v>21</v>
      </c>
      <c r="C21" s="1708">
        <v>139</v>
      </c>
      <c r="D21" s="354"/>
      <c r="E21" s="1940">
        <f>+EXHIBITA!F16</f>
        <v>148.4</v>
      </c>
      <c r="F21" s="354"/>
      <c r="G21" s="338">
        <f t="shared" ref="G21:G29" si="1">ROUND(SUM(E21)-SUM(C21),1)</f>
        <v>9.4</v>
      </c>
      <c r="H21" s="564"/>
      <c r="I21" s="513"/>
      <c r="J21" s="1708">
        <v>65</v>
      </c>
      <c r="K21" s="354"/>
      <c r="L21" s="338">
        <f>+EXHIBITA!J16</f>
        <v>70</v>
      </c>
      <c r="M21" s="354"/>
      <c r="N21" s="338">
        <f t="shared" si="0"/>
        <v>5</v>
      </c>
      <c r="O21" s="355"/>
      <c r="P21" s="321"/>
      <c r="Q21" s="511"/>
      <c r="R21" s="567"/>
      <c r="S21" s="511"/>
      <c r="T21" s="567"/>
      <c r="U21" s="511"/>
      <c r="V21" s="511"/>
      <c r="W21" s="567"/>
      <c r="X21" s="511"/>
      <c r="Y21" s="511"/>
      <c r="Z21" s="567"/>
      <c r="AA21" s="568"/>
      <c r="AB21" s="567"/>
      <c r="AC21" s="511"/>
    </row>
    <row r="22" spans="1:29">
      <c r="A22" s="2749" t="s">
        <v>111</v>
      </c>
      <c r="B22" s="511" t="s">
        <v>21</v>
      </c>
      <c r="C22" s="1708">
        <v>86</v>
      </c>
      <c r="D22" s="338"/>
      <c r="E22" s="338">
        <f>+EXHIBITA!F17</f>
        <v>84.8</v>
      </c>
      <c r="F22" s="338"/>
      <c r="G22" s="338">
        <f t="shared" si="1"/>
        <v>-1.2</v>
      </c>
      <c r="H22" s="564"/>
      <c r="I22" s="511"/>
      <c r="J22" s="2033">
        <v>133</v>
      </c>
      <c r="K22" s="338"/>
      <c r="L22" s="338">
        <f>+EXHIBITA!J17</f>
        <v>128.80000000000001</v>
      </c>
      <c r="M22" s="338"/>
      <c r="N22" s="338">
        <f t="shared" si="0"/>
        <v>-4.2</v>
      </c>
      <c r="O22" s="321"/>
      <c r="P22" s="321"/>
      <c r="Q22" s="511"/>
      <c r="R22" s="511"/>
      <c r="S22" s="511"/>
      <c r="T22" s="511"/>
      <c r="U22" s="511"/>
      <c r="V22" s="511"/>
      <c r="W22" s="511"/>
      <c r="X22" s="511"/>
      <c r="Y22" s="511"/>
      <c r="Z22" s="511"/>
      <c r="AA22" s="511"/>
      <c r="AB22" s="511"/>
      <c r="AC22" s="511"/>
    </row>
    <row r="23" spans="1:29" ht="15" customHeight="1">
      <c r="A23" s="2749" t="s">
        <v>26</v>
      </c>
      <c r="B23" s="511" t="s">
        <v>21</v>
      </c>
      <c r="C23" s="1708">
        <v>177</v>
      </c>
      <c r="D23" s="2027"/>
      <c r="E23" s="705">
        <f>+EXHIBITA!F18</f>
        <v>175</v>
      </c>
      <c r="F23" s="338"/>
      <c r="G23" s="338">
        <f t="shared" si="1"/>
        <v>-2</v>
      </c>
      <c r="H23" s="564"/>
      <c r="I23" s="511"/>
      <c r="J23" s="2033">
        <v>1149</v>
      </c>
      <c r="K23" s="338"/>
      <c r="L23" s="338">
        <f>+EXHIBITA!J18</f>
        <v>1159.5</v>
      </c>
      <c r="M23" s="338"/>
      <c r="N23" s="338">
        <f t="shared" si="0"/>
        <v>10.5</v>
      </c>
      <c r="O23" s="321"/>
      <c r="P23" s="321"/>
      <c r="Q23" s="511"/>
      <c r="R23" s="511"/>
      <c r="S23" s="511"/>
      <c r="T23" s="511"/>
      <c r="U23" s="511"/>
      <c r="V23" s="511"/>
      <c r="W23" s="511"/>
      <c r="X23" s="511"/>
      <c r="Y23" s="511"/>
      <c r="Z23" s="511"/>
      <c r="AA23" s="511"/>
      <c r="AB23" s="511"/>
      <c r="AC23" s="511"/>
    </row>
    <row r="24" spans="1:29" ht="15" customHeight="1">
      <c r="A24" s="2749" t="s">
        <v>27</v>
      </c>
      <c r="B24" s="511" t="s">
        <v>21</v>
      </c>
      <c r="C24" s="1813">
        <v>0</v>
      </c>
      <c r="D24" s="338"/>
      <c r="E24" s="705">
        <f>+EXHIBITA!F19</f>
        <v>0.5</v>
      </c>
      <c r="F24" s="338"/>
      <c r="G24" s="338">
        <f t="shared" si="1"/>
        <v>0.5</v>
      </c>
      <c r="H24" s="564"/>
      <c r="I24" s="511"/>
      <c r="J24" s="1708">
        <v>3264</v>
      </c>
      <c r="K24" s="338"/>
      <c r="L24" s="338">
        <f>+EXHIBITA!J19</f>
        <v>2865.9</v>
      </c>
      <c r="M24" s="338"/>
      <c r="N24" s="338">
        <f t="shared" si="0"/>
        <v>-398.1</v>
      </c>
      <c r="O24" s="321"/>
      <c r="P24" s="344"/>
      <c r="Q24" s="569"/>
      <c r="R24" s="511"/>
      <c r="S24" s="569"/>
      <c r="T24" s="511"/>
      <c r="U24" s="569"/>
      <c r="V24" s="570"/>
      <c r="W24" s="511"/>
      <c r="X24" s="511"/>
      <c r="Y24" s="511"/>
      <c r="Z24" s="511"/>
      <c r="AA24" s="511"/>
      <c r="AB24" s="511"/>
      <c r="AC24" s="511"/>
    </row>
    <row r="25" spans="1:29" ht="15" customHeight="1">
      <c r="A25" s="2749" t="s">
        <v>117</v>
      </c>
      <c r="B25" s="570" t="s">
        <v>21</v>
      </c>
      <c r="C25" s="1813">
        <v>0</v>
      </c>
      <c r="D25" s="338"/>
      <c r="E25" s="527">
        <v>0</v>
      </c>
      <c r="F25" s="338"/>
      <c r="G25" s="338">
        <f t="shared" si="1"/>
        <v>0</v>
      </c>
      <c r="H25" s="571"/>
      <c r="I25" s="569"/>
      <c r="J25" s="1813">
        <v>0</v>
      </c>
      <c r="K25" s="338"/>
      <c r="L25" s="527">
        <v>0</v>
      </c>
      <c r="M25" s="338"/>
      <c r="N25" s="338">
        <f t="shared" si="0"/>
        <v>0</v>
      </c>
      <c r="O25" s="321"/>
      <c r="P25" s="344"/>
      <c r="Q25" s="569"/>
      <c r="R25" s="511"/>
      <c r="S25" s="569"/>
      <c r="T25" s="511"/>
      <c r="U25" s="569"/>
      <c r="V25" s="570"/>
      <c r="W25" s="511"/>
      <c r="X25" s="511"/>
      <c r="Y25" s="511"/>
      <c r="Z25" s="511"/>
      <c r="AA25" s="511"/>
      <c r="AB25" s="511"/>
      <c r="AC25" s="511"/>
    </row>
    <row r="26" spans="1:29" ht="18" customHeight="1">
      <c r="A26" s="2749" t="s">
        <v>126</v>
      </c>
      <c r="B26" s="570"/>
      <c r="C26" s="1813"/>
      <c r="D26" s="338"/>
      <c r="E26" s="2028"/>
      <c r="F26" s="338"/>
      <c r="G26" s="338"/>
      <c r="H26" s="571"/>
      <c r="I26" s="569"/>
      <c r="J26" s="1813"/>
      <c r="K26" s="338"/>
      <c r="L26" s="527"/>
      <c r="M26" s="338"/>
      <c r="N26" s="527"/>
      <c r="O26" s="321"/>
      <c r="P26" s="344"/>
      <c r="Q26" s="569"/>
      <c r="R26" s="511"/>
      <c r="S26" s="569"/>
      <c r="T26" s="511"/>
      <c r="U26" s="569"/>
      <c r="V26" s="570"/>
      <c r="W26" s="511"/>
      <c r="X26" s="511"/>
      <c r="Y26" s="511"/>
      <c r="Z26" s="511"/>
      <c r="AA26" s="511"/>
      <c r="AB26" s="511"/>
      <c r="AC26" s="511"/>
    </row>
    <row r="27" spans="1:29">
      <c r="A27" s="2749" t="s">
        <v>127</v>
      </c>
      <c r="B27" s="570" t="s">
        <v>21</v>
      </c>
      <c r="C27" s="1704">
        <v>1326</v>
      </c>
      <c r="D27" s="338"/>
      <c r="E27" s="2024">
        <v>1338.2</v>
      </c>
      <c r="F27" s="338"/>
      <c r="G27" s="338">
        <f t="shared" si="1"/>
        <v>12.2</v>
      </c>
      <c r="H27" s="571"/>
      <c r="I27" s="569"/>
      <c r="J27" s="1813">
        <v>0</v>
      </c>
      <c r="K27" s="338"/>
      <c r="L27" s="527">
        <v>0</v>
      </c>
      <c r="M27" s="338"/>
      <c r="N27" s="338">
        <f>ROUND(SUM(L27)-SUM(J27),1)</f>
        <v>0</v>
      </c>
      <c r="O27" s="321"/>
      <c r="P27" s="344"/>
      <c r="Q27" s="569"/>
      <c r="R27" s="511"/>
      <c r="S27" s="569"/>
      <c r="T27" s="511"/>
      <c r="U27" s="569"/>
      <c r="V27" s="570"/>
      <c r="W27" s="511"/>
      <c r="X27" s="511"/>
      <c r="Y27" s="511"/>
      <c r="Z27" s="511"/>
      <c r="AA27" s="511"/>
      <c r="AB27" s="511"/>
      <c r="AC27" s="511"/>
    </row>
    <row r="28" spans="1:29">
      <c r="A28" s="2749" t="s">
        <v>128</v>
      </c>
      <c r="B28" s="570" t="s">
        <v>21</v>
      </c>
      <c r="C28" s="1704">
        <v>418</v>
      </c>
      <c r="D28" s="338"/>
      <c r="E28" s="2025">
        <v>419.7</v>
      </c>
      <c r="F28" s="338"/>
      <c r="G28" s="338">
        <f t="shared" si="1"/>
        <v>1.7</v>
      </c>
      <c r="H28" s="571"/>
      <c r="I28" s="569"/>
      <c r="J28" s="1813">
        <v>0</v>
      </c>
      <c r="K28" s="338"/>
      <c r="L28" s="527">
        <v>0</v>
      </c>
      <c r="M28" s="338"/>
      <c r="N28" s="338">
        <f>ROUND(SUM(L28)-SUM(J28),1)</f>
        <v>0</v>
      </c>
      <c r="O28" s="321"/>
      <c r="P28" s="344"/>
      <c r="Q28" s="569"/>
      <c r="R28" s="511"/>
      <c r="S28" s="569"/>
      <c r="T28" s="511"/>
      <c r="U28" s="569"/>
      <c r="V28" s="570"/>
      <c r="W28" s="511"/>
      <c r="X28" s="511"/>
      <c r="Y28" s="511"/>
      <c r="Z28" s="511"/>
      <c r="AA28" s="511"/>
      <c r="AB28" s="511"/>
      <c r="AC28" s="511"/>
    </row>
    <row r="29" spans="1:29">
      <c r="A29" s="2749" t="s">
        <v>129</v>
      </c>
      <c r="B29" s="570" t="s">
        <v>21</v>
      </c>
      <c r="C29" s="1704">
        <v>65</v>
      </c>
      <c r="D29" s="338"/>
      <c r="E29" s="2024">
        <v>57.1</v>
      </c>
      <c r="F29" s="338"/>
      <c r="G29" s="338">
        <f t="shared" si="1"/>
        <v>-7.9</v>
      </c>
      <c r="H29" s="571"/>
      <c r="I29" s="569"/>
      <c r="J29" s="1813">
        <v>0</v>
      </c>
      <c r="K29" s="338"/>
      <c r="L29" s="527">
        <v>0</v>
      </c>
      <c r="M29" s="338"/>
      <c r="N29" s="338">
        <f>ROUND(SUM(L29)-SUM(J29),1)</f>
        <v>0</v>
      </c>
      <c r="O29" s="321"/>
      <c r="P29" s="344"/>
      <c r="Q29" s="569"/>
      <c r="R29" s="511"/>
      <c r="S29" s="569"/>
      <c r="T29" s="511"/>
      <c r="U29" s="569"/>
      <c r="V29" s="570"/>
      <c r="W29" s="511"/>
      <c r="X29" s="511"/>
      <c r="Y29" s="511"/>
      <c r="Z29" s="511"/>
      <c r="AA29" s="511"/>
      <c r="AB29" s="511"/>
      <c r="AC29" s="511"/>
    </row>
    <row r="30" spans="1:29">
      <c r="A30" s="2749" t="s">
        <v>130</v>
      </c>
      <c r="B30" s="570" t="s">
        <v>21</v>
      </c>
      <c r="C30" s="2029">
        <v>90</v>
      </c>
      <c r="D30" s="338"/>
      <c r="E30" s="2026">
        <v>89.7</v>
      </c>
      <c r="F30" s="338"/>
      <c r="G30" s="338">
        <f>ROUND(SUM(E30)-SUM(C30),1)</f>
        <v>-0.3</v>
      </c>
      <c r="H30" s="571"/>
      <c r="I30" s="569"/>
      <c r="J30" s="2034">
        <v>625</v>
      </c>
      <c r="K30" s="338"/>
      <c r="L30" s="712">
        <f>+EXHIBITA!J49</f>
        <v>593.4</v>
      </c>
      <c r="M30" s="338"/>
      <c r="N30" s="338">
        <f>ROUND(SUM(L30)-SUM(J30),1)</f>
        <v>-31.6</v>
      </c>
      <c r="O30" s="321"/>
      <c r="P30" s="344"/>
      <c r="Q30" s="569"/>
      <c r="R30" s="511"/>
      <c r="S30" s="569"/>
      <c r="T30" s="511"/>
      <c r="U30" s="569"/>
      <c r="V30" s="570"/>
      <c r="W30" s="511"/>
      <c r="X30" s="511"/>
      <c r="Y30" s="511"/>
      <c r="Z30" s="511"/>
      <c r="AA30" s="511"/>
      <c r="AB30" s="511"/>
      <c r="AC30" s="511"/>
    </row>
    <row r="31" spans="1:29" ht="18" customHeight="1">
      <c r="A31" s="530" t="s">
        <v>131</v>
      </c>
      <c r="B31" s="498" t="s">
        <v>21</v>
      </c>
      <c r="C31" s="595">
        <f>ROUND(SUM(C19:C30),1)</f>
        <v>6760</v>
      </c>
      <c r="D31" s="334"/>
      <c r="E31" s="595">
        <f>ROUND(SUM(E19:E30),1)</f>
        <v>6834.9</v>
      </c>
      <c r="F31" s="334"/>
      <c r="G31" s="333">
        <f>ROUND(SUM(E31)-SUM(C31),1)</f>
        <v>74.900000000000006</v>
      </c>
      <c r="H31" s="572"/>
      <c r="I31" s="498"/>
      <c r="J31" s="595">
        <f>ROUND(SUM(J18:J30),1)</f>
        <v>5464</v>
      </c>
      <c r="K31" s="334"/>
      <c r="L31" s="595">
        <f>ROUND(SUM(L18:L30),1)</f>
        <v>5036</v>
      </c>
      <c r="M31" s="334"/>
      <c r="N31" s="595">
        <f>ROUND(SUM(N18:N30),1)</f>
        <v>-428</v>
      </c>
      <c r="O31" s="353"/>
      <c r="P31" s="353"/>
      <c r="Q31" s="498"/>
      <c r="R31" s="498"/>
      <c r="S31" s="498"/>
      <c r="T31" s="498"/>
      <c r="U31" s="498"/>
      <c r="V31" s="498"/>
      <c r="W31" s="498"/>
      <c r="X31" s="498"/>
      <c r="Y31" s="498"/>
      <c r="Z31" s="498"/>
      <c r="AA31" s="498"/>
      <c r="AB31" s="498"/>
      <c r="AC31" s="498"/>
    </row>
    <row r="32" spans="1:29">
      <c r="A32" s="286"/>
      <c r="B32" s="511"/>
      <c r="C32" s="2032"/>
      <c r="D32" s="338"/>
      <c r="E32" s="370"/>
      <c r="F32" s="338"/>
      <c r="G32" s="321"/>
      <c r="H32" s="564"/>
      <c r="I32" s="511"/>
      <c r="J32" s="2032"/>
      <c r="K32" s="338"/>
      <c r="L32" s="370"/>
      <c r="M32" s="338"/>
      <c r="N32" s="370"/>
      <c r="O32" s="321"/>
      <c r="P32" s="321"/>
      <c r="Q32" s="511"/>
      <c r="R32" s="511"/>
      <c r="S32" s="511"/>
      <c r="T32" s="511"/>
      <c r="U32" s="511"/>
      <c r="V32" s="511"/>
      <c r="W32" s="511"/>
      <c r="X32" s="511"/>
      <c r="Y32" s="511"/>
      <c r="Z32" s="511"/>
      <c r="AA32" s="511"/>
      <c r="AB32" s="511"/>
      <c r="AC32" s="511"/>
    </row>
    <row r="33" spans="1:29" ht="15.75">
      <c r="A33" s="284" t="s">
        <v>29</v>
      </c>
      <c r="B33" s="511"/>
      <c r="C33" s="1704"/>
      <c r="D33" s="338"/>
      <c r="E33" s="338"/>
      <c r="F33" s="338"/>
      <c r="G33" s="338"/>
      <c r="H33" s="564"/>
      <c r="I33" s="511"/>
      <c r="J33" s="1704"/>
      <c r="K33" s="338"/>
      <c r="L33" s="338"/>
      <c r="M33" s="338"/>
      <c r="N33" s="338"/>
      <c r="O33" s="321"/>
      <c r="P33" s="321"/>
      <c r="Q33" s="511"/>
      <c r="R33" s="511"/>
      <c r="S33" s="511"/>
      <c r="T33" s="511"/>
      <c r="U33" s="511"/>
      <c r="V33" s="511"/>
      <c r="W33" s="511"/>
      <c r="X33" s="511"/>
      <c r="Y33" s="511"/>
      <c r="Z33" s="511"/>
      <c r="AA33" s="511"/>
      <c r="AB33" s="511"/>
      <c r="AC33" s="511"/>
    </row>
    <row r="34" spans="1:29">
      <c r="A34" s="2749" t="s">
        <v>113</v>
      </c>
      <c r="B34" s="567" t="s">
        <v>21</v>
      </c>
      <c r="C34" s="1991">
        <v>1575</v>
      </c>
      <c r="D34" s="338"/>
      <c r="E34" s="354">
        <f>+EXHIBITA!F34</f>
        <v>1568.7</v>
      </c>
      <c r="F34" s="338"/>
      <c r="G34" s="338">
        <f>ROUND(SUM(E34)-SUM(C34),1)</f>
        <v>-6.3</v>
      </c>
      <c r="H34" s="564"/>
      <c r="I34" s="567"/>
      <c r="J34" s="1991">
        <v>3826</v>
      </c>
      <c r="K34" s="338"/>
      <c r="L34" s="354">
        <f>+EXHIBITA!J34</f>
        <v>3787.3</v>
      </c>
      <c r="M34" s="338"/>
      <c r="N34" s="338">
        <f>ROUND(SUM(L34)-SUM(J34),1)</f>
        <v>-38.700000000000003</v>
      </c>
      <c r="O34" s="321"/>
      <c r="P34" s="344"/>
      <c r="Q34" s="569"/>
      <c r="R34" s="511"/>
      <c r="S34" s="569"/>
      <c r="T34" s="511"/>
      <c r="U34" s="569"/>
      <c r="V34" s="570"/>
      <c r="W34" s="511"/>
      <c r="X34" s="511"/>
      <c r="Y34" s="511"/>
      <c r="Z34" s="511"/>
      <c r="AA34" s="511"/>
      <c r="AB34" s="511"/>
      <c r="AC34" s="511"/>
    </row>
    <row r="35" spans="1:29">
      <c r="A35" s="2749" t="s">
        <v>114</v>
      </c>
      <c r="B35" s="567" t="s">
        <v>21</v>
      </c>
      <c r="C35" s="1991">
        <v>530</v>
      </c>
      <c r="D35" s="338"/>
      <c r="E35" s="354">
        <f>+EXHIBITA!F36+EXHIBITA!F37</f>
        <v>530</v>
      </c>
      <c r="F35" s="338"/>
      <c r="G35" s="338">
        <f t="shared" ref="G35:G43" si="2">ROUND(SUM(E35)-SUM(C35),1)</f>
        <v>0</v>
      </c>
      <c r="H35" s="564"/>
      <c r="I35" s="567"/>
      <c r="J35" s="1991">
        <v>964</v>
      </c>
      <c r="K35" s="338"/>
      <c r="L35" s="354">
        <f>+EXHIBITA!J36+EXHIBITA!J37</f>
        <v>965.9</v>
      </c>
      <c r="M35" s="338"/>
      <c r="N35" s="338">
        <f>ROUND(SUM(L35)-SUM(J35),1)</f>
        <v>1.9</v>
      </c>
      <c r="O35" s="321"/>
      <c r="P35" s="355"/>
      <c r="Q35" s="567"/>
      <c r="R35" s="511"/>
      <c r="S35" s="567"/>
      <c r="T35" s="511"/>
      <c r="U35" s="569"/>
      <c r="V35" s="511"/>
      <c r="W35" s="511"/>
      <c r="X35" s="569"/>
      <c r="Y35" s="569"/>
      <c r="Z35" s="511"/>
      <c r="AA35" s="569"/>
      <c r="AB35" s="511"/>
      <c r="AC35" s="569"/>
    </row>
    <row r="36" spans="1:29">
      <c r="A36" s="2749" t="s">
        <v>87</v>
      </c>
      <c r="B36" s="567" t="s">
        <v>21</v>
      </c>
      <c r="C36" s="1991">
        <v>505</v>
      </c>
      <c r="D36" s="338"/>
      <c r="E36" s="354">
        <f>+EXHIBITA!F38</f>
        <v>504.2</v>
      </c>
      <c r="F36" s="338"/>
      <c r="G36" s="338">
        <f t="shared" si="2"/>
        <v>-0.8</v>
      </c>
      <c r="H36" s="564"/>
      <c r="I36" s="567"/>
      <c r="J36" s="1991">
        <v>185</v>
      </c>
      <c r="K36" s="338"/>
      <c r="L36" s="354">
        <f>+EXHIBITA!J38</f>
        <v>184.2</v>
      </c>
      <c r="M36" s="338"/>
      <c r="N36" s="338">
        <f>ROUND(SUM(L36)-SUM(J36),1)</f>
        <v>-0.8</v>
      </c>
      <c r="O36" s="321"/>
      <c r="P36" s="344"/>
      <c r="Q36" s="569"/>
      <c r="R36" s="511"/>
      <c r="S36" s="569"/>
      <c r="T36" s="511"/>
      <c r="U36" s="569"/>
      <c r="V36" s="570"/>
      <c r="W36" s="511"/>
      <c r="X36" s="569"/>
      <c r="Y36" s="569"/>
      <c r="Z36" s="511"/>
      <c r="AA36" s="569"/>
      <c r="AB36" s="511"/>
      <c r="AC36" s="569"/>
    </row>
    <row r="37" spans="1:29" ht="14.25" customHeight="1">
      <c r="A37" s="2749" t="s">
        <v>115</v>
      </c>
      <c r="B37" s="570" t="s">
        <v>21</v>
      </c>
      <c r="C37" s="1813">
        <v>0</v>
      </c>
      <c r="D37" s="338"/>
      <c r="E37" s="527">
        <v>0</v>
      </c>
      <c r="F37" s="338"/>
      <c r="G37" s="338">
        <f t="shared" si="2"/>
        <v>0</v>
      </c>
      <c r="H37" s="564"/>
      <c r="I37" s="569"/>
      <c r="J37" s="1813">
        <v>0</v>
      </c>
      <c r="K37" s="338"/>
      <c r="L37" s="527">
        <v>0</v>
      </c>
      <c r="M37" s="338"/>
      <c r="N37" s="338">
        <f>ROUND(SUM(L37)-SUM(J37),1)</f>
        <v>0</v>
      </c>
      <c r="O37" s="321"/>
      <c r="P37" s="355"/>
      <c r="Q37" s="567"/>
      <c r="R37" s="511"/>
      <c r="S37" s="567"/>
      <c r="T37" s="511"/>
      <c r="U37" s="511"/>
      <c r="V37" s="511"/>
      <c r="W37" s="511"/>
      <c r="X37" s="569"/>
      <c r="Y37" s="569"/>
      <c r="Z37" s="511"/>
      <c r="AA37" s="569"/>
      <c r="AB37" s="511"/>
      <c r="AC37" s="569"/>
    </row>
    <row r="38" spans="1:29">
      <c r="A38" s="2749" t="s">
        <v>48</v>
      </c>
      <c r="B38" s="570" t="s">
        <v>21</v>
      </c>
      <c r="C38" s="1813">
        <v>0</v>
      </c>
      <c r="D38" s="338"/>
      <c r="E38" s="527">
        <v>0</v>
      </c>
      <c r="F38" s="338"/>
      <c r="G38" s="338">
        <f t="shared" si="2"/>
        <v>0</v>
      </c>
      <c r="H38" s="571"/>
      <c r="I38" s="567"/>
      <c r="J38" s="1991">
        <v>0</v>
      </c>
      <c r="K38" s="338"/>
      <c r="L38" s="705">
        <f>+EXHIBITA!J41</f>
        <v>0.1</v>
      </c>
      <c r="M38" s="338"/>
      <c r="N38" s="338">
        <f>ROUND(SUM(L38)-SUM(J38),1)</f>
        <v>0.1</v>
      </c>
      <c r="O38" s="321"/>
      <c r="P38" s="344"/>
      <c r="Q38" s="569"/>
      <c r="R38" s="511"/>
      <c r="S38" s="569"/>
      <c r="T38" s="511"/>
      <c r="U38" s="569"/>
      <c r="V38" s="570"/>
      <c r="W38" s="511"/>
      <c r="X38" s="511"/>
      <c r="Y38" s="511"/>
      <c r="Z38" s="511"/>
      <c r="AA38" s="511"/>
      <c r="AB38" s="511"/>
      <c r="AC38" s="511"/>
    </row>
    <row r="39" spans="1:29" ht="18" customHeight="1">
      <c r="A39" s="515" t="s">
        <v>132</v>
      </c>
      <c r="B39" s="570"/>
      <c r="C39" s="1813"/>
      <c r="D39" s="338"/>
      <c r="E39" s="527"/>
      <c r="F39" s="338"/>
      <c r="G39" s="338"/>
      <c r="H39" s="571"/>
      <c r="I39" s="567"/>
      <c r="J39" s="2030"/>
      <c r="K39" s="338"/>
      <c r="L39" s="705"/>
      <c r="M39" s="338"/>
      <c r="N39" s="338"/>
      <c r="O39" s="321"/>
      <c r="P39" s="344"/>
      <c r="Q39" s="569"/>
      <c r="R39" s="511"/>
      <c r="S39" s="569"/>
      <c r="T39" s="511"/>
      <c r="U39" s="569"/>
      <c r="V39" s="570"/>
      <c r="W39" s="511"/>
      <c r="X39" s="511"/>
      <c r="Y39" s="511"/>
      <c r="Z39" s="511"/>
      <c r="AA39" s="511"/>
      <c r="AB39" s="511"/>
      <c r="AC39" s="511"/>
    </row>
    <row r="40" spans="1:29">
      <c r="A40" s="2749" t="s">
        <v>133</v>
      </c>
      <c r="B40" s="570" t="s">
        <v>21</v>
      </c>
      <c r="C40" s="2030">
        <v>247</v>
      </c>
      <c r="D40" s="338"/>
      <c r="E40" s="705">
        <f>-'Exh F'!AC54</f>
        <v>400.8</v>
      </c>
      <c r="F40" s="338"/>
      <c r="G40" s="338">
        <f t="shared" si="2"/>
        <v>153.80000000000001</v>
      </c>
      <c r="H40" s="571"/>
      <c r="I40" s="567"/>
      <c r="J40" s="1813">
        <v>0</v>
      </c>
      <c r="K40" s="338"/>
      <c r="L40" s="527">
        <v>0</v>
      </c>
      <c r="M40" s="338"/>
      <c r="N40" s="338">
        <f>ROUND(SUM(L40)-SUM(J40),1)</f>
        <v>0</v>
      </c>
      <c r="O40" s="321"/>
      <c r="P40" s="344"/>
      <c r="Q40" s="569"/>
      <c r="R40" s="511"/>
      <c r="S40" s="569"/>
      <c r="T40" s="511"/>
      <c r="U40" s="569"/>
      <c r="V40" s="570"/>
      <c r="W40" s="511"/>
      <c r="X40" s="511"/>
      <c r="Y40" s="511"/>
      <c r="Z40" s="511"/>
      <c r="AA40" s="511"/>
      <c r="AB40" s="511"/>
      <c r="AC40" s="511"/>
    </row>
    <row r="41" spans="1:29">
      <c r="A41" s="2749" t="s">
        <v>134</v>
      </c>
      <c r="B41" s="570" t="s">
        <v>21</v>
      </c>
      <c r="C41" s="2030">
        <v>12</v>
      </c>
      <c r="D41" s="338"/>
      <c r="E41" s="705">
        <f>-'Exh F'!AC52</f>
        <v>9</v>
      </c>
      <c r="F41" s="338"/>
      <c r="G41" s="338">
        <f t="shared" si="2"/>
        <v>-3</v>
      </c>
      <c r="H41" s="571"/>
      <c r="I41" s="567"/>
      <c r="J41" s="1813">
        <v>0</v>
      </c>
      <c r="K41" s="338"/>
      <c r="L41" s="527">
        <v>0</v>
      </c>
      <c r="M41" s="338"/>
      <c r="N41" s="338">
        <f>ROUND(SUM(L41)-SUM(J41),1)</f>
        <v>0</v>
      </c>
      <c r="O41" s="321"/>
      <c r="P41" s="344"/>
      <c r="Q41" s="569"/>
      <c r="R41" s="511"/>
      <c r="S41" s="569"/>
      <c r="T41" s="511"/>
      <c r="U41" s="569"/>
      <c r="V41" s="570"/>
      <c r="W41" s="511"/>
      <c r="X41" s="511"/>
      <c r="Y41" s="511"/>
      <c r="Z41" s="511"/>
      <c r="AA41" s="511"/>
      <c r="AB41" s="511"/>
      <c r="AC41" s="511"/>
    </row>
    <row r="42" spans="1:29">
      <c r="A42" s="2749" t="s">
        <v>135</v>
      </c>
      <c r="B42" s="570" t="s">
        <v>21</v>
      </c>
      <c r="C42" s="2030">
        <v>169</v>
      </c>
      <c r="D42" s="338"/>
      <c r="E42" s="2031">
        <v>177</v>
      </c>
      <c r="F42" s="338" t="s">
        <v>136</v>
      </c>
      <c r="G42" s="338">
        <f t="shared" si="2"/>
        <v>8</v>
      </c>
      <c r="H42" s="571"/>
      <c r="I42" s="567"/>
      <c r="J42" s="1813">
        <v>0</v>
      </c>
      <c r="K42" s="338"/>
      <c r="L42" s="527">
        <v>0</v>
      </c>
      <c r="M42" s="338"/>
      <c r="N42" s="338">
        <f>ROUND(SUM(L42)-SUM(J42),1)</f>
        <v>0</v>
      </c>
      <c r="O42" s="321"/>
      <c r="P42" s="344"/>
      <c r="Q42" s="569"/>
      <c r="R42" s="511"/>
      <c r="S42" s="569"/>
      <c r="T42" s="511"/>
      <c r="U42" s="569"/>
      <c r="V42" s="570"/>
      <c r="W42" s="511"/>
      <c r="X42" s="511"/>
      <c r="Y42" s="511"/>
      <c r="Z42" s="511"/>
      <c r="AA42" s="511"/>
      <c r="AB42" s="511"/>
      <c r="AC42" s="511"/>
    </row>
    <row r="43" spans="1:29">
      <c r="A43" s="515" t="s">
        <v>137</v>
      </c>
      <c r="B43" s="570" t="s">
        <v>138</v>
      </c>
      <c r="C43" s="2030">
        <v>210</v>
      </c>
      <c r="D43" s="338"/>
      <c r="E43" s="2031">
        <v>209.8</v>
      </c>
      <c r="F43" s="338"/>
      <c r="G43" s="338">
        <f t="shared" si="2"/>
        <v>-0.2</v>
      </c>
      <c r="H43" s="571"/>
      <c r="I43" s="567"/>
      <c r="J43" s="1813">
        <v>0</v>
      </c>
      <c r="K43" s="338"/>
      <c r="L43" s="527">
        <v>0</v>
      </c>
      <c r="M43" s="338"/>
      <c r="N43" s="338">
        <f>ROUND(SUM(L43)-SUM(J43),1)</f>
        <v>0</v>
      </c>
      <c r="O43" s="321"/>
      <c r="P43" s="344"/>
      <c r="Q43" s="569"/>
      <c r="R43" s="511"/>
      <c r="S43" s="569"/>
      <c r="T43" s="511"/>
      <c r="U43" s="569"/>
      <c r="V43" s="570"/>
      <c r="W43" s="511"/>
      <c r="X43" s="511"/>
      <c r="Y43" s="511"/>
      <c r="Z43" s="511"/>
      <c r="AA43" s="511"/>
      <c r="AB43" s="511"/>
      <c r="AC43" s="511"/>
    </row>
    <row r="44" spans="1:29">
      <c r="A44" s="2749" t="s">
        <v>139</v>
      </c>
      <c r="B44" s="570" t="s">
        <v>21</v>
      </c>
      <c r="C44" s="2030">
        <v>147</v>
      </c>
      <c r="D44" s="338"/>
      <c r="E44" s="2030">
        <v>137.9</v>
      </c>
      <c r="F44" s="338"/>
      <c r="G44" s="338">
        <f>ROUND(SUM(E44)-SUM(C44),1)</f>
        <v>-9.1</v>
      </c>
      <c r="H44" s="571"/>
      <c r="I44" s="567"/>
      <c r="J44" s="2030">
        <v>250</v>
      </c>
      <c r="K44" s="338"/>
      <c r="L44" s="354">
        <f>-EXHIBITA!J50</f>
        <v>288.8</v>
      </c>
      <c r="M44" s="338"/>
      <c r="N44" s="338">
        <f>ROUND(SUM(L44)-SUM(J44),1)</f>
        <v>38.799999999999997</v>
      </c>
      <c r="O44" s="321"/>
      <c r="P44" s="344"/>
      <c r="Q44" s="569"/>
      <c r="R44" s="511"/>
      <c r="S44" s="569"/>
      <c r="T44" s="511"/>
      <c r="U44" s="569"/>
      <c r="V44" s="570"/>
      <c r="W44" s="511"/>
      <c r="X44" s="511"/>
      <c r="Y44" s="511"/>
      <c r="Z44" s="511"/>
      <c r="AA44" s="511"/>
      <c r="AB44" s="511"/>
      <c r="AC44" s="511"/>
    </row>
    <row r="45" spans="1:29" ht="18" customHeight="1">
      <c r="A45" s="530" t="s">
        <v>140</v>
      </c>
      <c r="B45" s="498" t="s">
        <v>21</v>
      </c>
      <c r="C45" s="595">
        <f>ROUND(SUM(C34:C44),1)</f>
        <v>3395</v>
      </c>
      <c r="D45" s="334"/>
      <c r="E45" s="595">
        <f>ROUND(SUM(E34:E44),1)</f>
        <v>3537.4</v>
      </c>
      <c r="F45" s="334"/>
      <c r="G45" s="333">
        <f>ROUND(SUM(E45)-SUM(C45),1)</f>
        <v>142.4</v>
      </c>
      <c r="H45" s="572"/>
      <c r="I45" s="498"/>
      <c r="J45" s="595">
        <f>ROUND(SUM(J34:J44),1)</f>
        <v>5225</v>
      </c>
      <c r="K45" s="334"/>
      <c r="L45" s="595">
        <f>ROUND(SUM(L34:L44),1)</f>
        <v>5226.3</v>
      </c>
      <c r="M45" s="334"/>
      <c r="N45" s="595">
        <f>ROUND(SUM(N34:N44),1)</f>
        <v>1.3</v>
      </c>
      <c r="O45" s="353"/>
      <c r="P45" s="353"/>
      <c r="Q45" s="498"/>
      <c r="R45" s="498"/>
      <c r="S45" s="498"/>
      <c r="T45" s="498"/>
      <c r="U45" s="498"/>
      <c r="V45" s="498"/>
      <c r="W45" s="498"/>
      <c r="X45" s="498"/>
      <c r="Y45" s="498"/>
      <c r="Z45" s="498"/>
      <c r="AA45" s="498"/>
      <c r="AB45" s="498"/>
      <c r="AC45" s="498"/>
    </row>
    <row r="46" spans="1:29">
      <c r="A46" s="286"/>
      <c r="B46" s="511"/>
      <c r="C46" s="2032"/>
      <c r="D46" s="338"/>
      <c r="E46" s="370"/>
      <c r="F46" s="338"/>
      <c r="G46" s="321"/>
      <c r="H46" s="564"/>
      <c r="I46" s="511"/>
      <c r="J46" s="2032"/>
      <c r="K46" s="338"/>
      <c r="L46" s="370"/>
      <c r="M46" s="338"/>
      <c r="N46" s="370"/>
      <c r="O46" s="321"/>
      <c r="P46" s="321"/>
      <c r="Q46" s="511"/>
      <c r="R46" s="511"/>
      <c r="S46" s="511"/>
      <c r="T46" s="511"/>
      <c r="U46" s="511"/>
      <c r="V46" s="511"/>
      <c r="W46" s="511"/>
      <c r="X46" s="511"/>
      <c r="Y46" s="511"/>
      <c r="Z46" s="511"/>
      <c r="AA46" s="511"/>
      <c r="AB46" s="511"/>
      <c r="AC46" s="511"/>
    </row>
    <row r="47" spans="1:29" ht="15.75">
      <c r="A47" s="284" t="s">
        <v>141</v>
      </c>
      <c r="B47" s="511"/>
      <c r="C47" s="1704"/>
      <c r="D47" s="338"/>
      <c r="E47" s="338"/>
      <c r="F47" s="338"/>
      <c r="G47" s="338"/>
      <c r="H47" s="564"/>
      <c r="I47" s="511"/>
      <c r="J47" s="1704"/>
      <c r="K47" s="338"/>
      <c r="L47" s="338"/>
      <c r="M47" s="338"/>
      <c r="N47" s="338"/>
      <c r="O47" s="321"/>
      <c r="P47" s="321"/>
      <c r="Q47" s="511"/>
      <c r="R47" s="511"/>
      <c r="S47" s="511"/>
      <c r="T47" s="511"/>
      <c r="U47" s="511"/>
      <c r="V47" s="511"/>
      <c r="W47" s="511"/>
      <c r="X47" s="511"/>
      <c r="Y47" s="511"/>
      <c r="Z47" s="511"/>
      <c r="AA47" s="511"/>
      <c r="AB47" s="511"/>
      <c r="AC47" s="511"/>
    </row>
    <row r="48" spans="1:29" ht="15.75">
      <c r="A48" s="284" t="s">
        <v>142</v>
      </c>
      <c r="B48" s="511"/>
      <c r="C48" s="1704"/>
      <c r="D48" s="338"/>
      <c r="E48" s="338"/>
      <c r="F48" s="338"/>
      <c r="G48" s="338"/>
      <c r="H48" s="564"/>
      <c r="I48" s="511"/>
      <c r="J48" s="1704"/>
      <c r="K48" s="338"/>
      <c r="L48" s="338"/>
      <c r="M48" s="338"/>
      <c r="N48" s="338"/>
      <c r="O48" s="321"/>
      <c r="P48" s="321"/>
      <c r="Q48" s="511"/>
      <c r="R48" s="511"/>
      <c r="S48" s="511"/>
      <c r="T48" s="511"/>
      <c r="U48" s="511"/>
      <c r="V48" s="511"/>
      <c r="W48" s="511"/>
      <c r="X48" s="511"/>
      <c r="Y48" s="511"/>
      <c r="Z48" s="511"/>
      <c r="AA48" s="511"/>
      <c r="AB48" s="511"/>
      <c r="AC48" s="511"/>
    </row>
    <row r="49" spans="1:29" ht="15.75">
      <c r="A49" s="530" t="s">
        <v>122</v>
      </c>
      <c r="B49" s="573" t="s">
        <v>21</v>
      </c>
      <c r="C49" s="353">
        <f>ROUND(SUM(C31)-SUM(C45),1)</f>
        <v>3365</v>
      </c>
      <c r="D49" s="365"/>
      <c r="E49" s="353">
        <f>ROUND(SUM(E31)-SUM(E45),1)</f>
        <v>3297.5</v>
      </c>
      <c r="F49" s="365"/>
      <c r="G49" s="353">
        <f>ROUND(SUM(E49-C49),1)</f>
        <v>-67.5</v>
      </c>
      <c r="H49" s="572"/>
      <c r="I49" s="532"/>
      <c r="J49" s="353">
        <f>ROUND(SUM(J31)-SUM(J45),1)</f>
        <v>239</v>
      </c>
      <c r="K49" s="365"/>
      <c r="L49" s="353">
        <f>ROUND(SUM(L31)-SUM(L45),1)</f>
        <v>-190.3</v>
      </c>
      <c r="M49" s="365"/>
      <c r="N49" s="353">
        <f>ROUND(SUM(L49-J49),1)</f>
        <v>-429.3</v>
      </c>
      <c r="O49" s="1009"/>
      <c r="P49" s="353"/>
      <c r="Q49" s="498"/>
      <c r="R49" s="531"/>
      <c r="S49" s="498"/>
      <c r="T49" s="531"/>
      <c r="U49" s="498"/>
      <c r="V49" s="498"/>
      <c r="W49" s="531"/>
      <c r="X49" s="498"/>
      <c r="Y49" s="498"/>
      <c r="Z49" s="531"/>
      <c r="AA49" s="498"/>
      <c r="AB49" s="531"/>
      <c r="AC49" s="498"/>
    </row>
    <row r="50" spans="1:29" ht="15" customHeight="1">
      <c r="C50" s="1833"/>
      <c r="D50" s="1940"/>
      <c r="E50" s="902"/>
      <c r="F50" s="1940"/>
      <c r="G50" s="353"/>
      <c r="H50" s="572"/>
      <c r="J50" s="1833"/>
      <c r="K50" s="1940"/>
      <c r="L50" s="902"/>
      <c r="M50" s="1940"/>
      <c r="N50" s="902"/>
      <c r="O50" s="902"/>
      <c r="P50" s="902"/>
    </row>
    <row r="51" spans="1:29" ht="15.75">
      <c r="A51" s="530" t="s">
        <v>123</v>
      </c>
      <c r="B51" s="533" t="s">
        <v>21</v>
      </c>
      <c r="C51" s="353">
        <v>2235</v>
      </c>
      <c r="D51" s="1940"/>
      <c r="E51" s="353">
        <f>+'Exh F'!AC14</f>
        <v>2235.1999999999998</v>
      </c>
      <c r="F51" s="1940"/>
      <c r="G51" s="362">
        <f>ROUND(SUM(E51-C51),1)</f>
        <v>0.2</v>
      </c>
      <c r="H51" s="572"/>
      <c r="J51" s="353">
        <v>2364</v>
      </c>
      <c r="K51" s="1940"/>
      <c r="L51" s="353">
        <f>+'Exh G'!AC14</f>
        <v>2362.9</v>
      </c>
      <c r="M51" s="1940"/>
      <c r="N51" s="362">
        <f>ROUND(SUM(L51-J51),1)</f>
        <v>-1.1000000000000001</v>
      </c>
      <c r="O51" s="902"/>
      <c r="P51" s="902"/>
    </row>
    <row r="52" spans="1:29" ht="18" customHeight="1" thickBot="1">
      <c r="A52" s="530" t="s">
        <v>1601</v>
      </c>
      <c r="B52" s="537" t="s">
        <v>21</v>
      </c>
      <c r="C52" s="380">
        <f>ROUND(SUM(C49:C51),1)</f>
        <v>5600</v>
      </c>
      <c r="D52" s="538"/>
      <c r="E52" s="380">
        <f>ROUND(SUM(E49:E51),1)</f>
        <v>5532.7</v>
      </c>
      <c r="F52" s="538"/>
      <c r="G52" s="380">
        <f>ROUND(SUM(E52-C52),1)</f>
        <v>-67.3</v>
      </c>
      <c r="H52" s="572"/>
      <c r="I52" s="532"/>
      <c r="J52" s="380">
        <f>ROUND(SUM(J49:J51),1)</f>
        <v>2603</v>
      </c>
      <c r="K52" s="538"/>
      <c r="L52" s="380">
        <f>ROUND(SUM(L49:L51),1)</f>
        <v>2172.6</v>
      </c>
      <c r="M52" s="538"/>
      <c r="N52" s="380">
        <f>ROUND(SUM(L52-J52),1)</f>
        <v>-430.4</v>
      </c>
    </row>
    <row r="53" spans="1:29" ht="15" customHeight="1" thickTop="1">
      <c r="A53" s="508"/>
      <c r="E53" s="533"/>
      <c r="H53" s="533"/>
      <c r="J53" s="2035"/>
      <c r="K53" s="2036"/>
      <c r="L53" s="2036"/>
      <c r="M53" s="2036"/>
      <c r="N53" s="2036"/>
    </row>
    <row r="54" spans="1:29">
      <c r="A54" s="1596" t="s">
        <v>1738</v>
      </c>
    </row>
    <row r="55" spans="1:29">
      <c r="A55" s="574" t="s">
        <v>143</v>
      </c>
    </row>
    <row r="56" spans="1:29">
      <c r="A56" s="574" t="s">
        <v>144</v>
      </c>
    </row>
    <row r="57" spans="1:29">
      <c r="A57" s="574"/>
    </row>
    <row r="58" spans="1:29">
      <c r="A58" s="574"/>
    </row>
    <row r="60" spans="1:29">
      <c r="A60" s="575"/>
    </row>
    <row r="61" spans="1:29">
      <c r="A61" s="575"/>
    </row>
  </sheetData>
  <mergeCells count="1">
    <mergeCell ref="A5:C5"/>
  </mergeCells>
  <pageMargins left="0.75" right="0.75" top="0.75" bottom="0.75" header="0.5" footer="0.25"/>
  <pageSetup scale="57" orientation="landscape" r:id="rId1"/>
  <headerFooter scaleWithDoc="0" alignWithMargins="0">
    <oddFooter>&amp;C&amp;8 9</oddFooter>
  </headerFooter>
  <ignoredErrors>
    <ignoredError sqref="A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68</vt:i4>
      </vt:variant>
    </vt:vector>
  </HeadingPairs>
  <TitlesOfParts>
    <vt:vector size="109" baseType="lpstr">
      <vt:lpstr>Table of Contents</vt:lpstr>
      <vt:lpstr>EXHIBITA</vt:lpstr>
      <vt:lpstr>EXHIBITA Supp</vt:lpstr>
      <vt:lpstr>Footnote</vt:lpstr>
      <vt:lpstr>Misc Receipts Footnotes</vt:lpstr>
      <vt:lpstr>Exh B</vt:lpstr>
      <vt:lpstr>Exh C</vt:lpstr>
      <vt:lpstr>Exh D-Governmental  </vt:lpstr>
      <vt:lpstr>Exh D General Fund Spec Rev </vt:lpstr>
      <vt:lpstr>Exh D Debt Capital Proj</vt:lpstr>
      <vt:lpstr>EXHIBIT E </vt:lpstr>
      <vt:lpstr>Exh A Cashflow</vt:lpstr>
      <vt:lpstr>CASH FLOW Tax Receipts All GOV</vt:lpstr>
      <vt:lpstr>Exh F</vt:lpstr>
      <vt:lpstr>CASH FLOW Tax Receipts Gen Fd</vt:lpstr>
      <vt:lpstr>Exh G</vt:lpstr>
      <vt:lpstr>Exh G state</vt:lpstr>
      <vt:lpstr>Exh G fed</vt:lpstr>
      <vt:lpstr>CASH FLOW Tax Receipts SR</vt:lpstr>
      <vt:lpstr>Exhibit H</vt:lpstr>
      <vt:lpstr> Exhbit I Combined</vt:lpstr>
      <vt:lpstr> Exhibit I State</vt:lpstr>
      <vt:lpstr>Exhibit I Fed</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'CASH FLOW Tax Receipts Gen Fd'!CASH_FLOW_GEN</vt:lpstr>
      <vt:lpstr>'CASH FLOW Tax Receipts All GOV'!CASH_FLOW_GOV</vt:lpstr>
      <vt:lpstr>'CASH FLOW Tax Receipts SR'!CASH_FLOW_SR</vt:lpstr>
      <vt:lpstr>'Exh G'!Exh_G_var</vt:lpstr>
      <vt:lpstr>'Exh G fed'!Exh_G_var</vt:lpstr>
      <vt:lpstr>'Exh G state'!Exh_G_var</vt:lpstr>
      <vt:lpstr>'EXHIBIT E '!EXHIBIT_E</vt:lpstr>
      <vt:lpstr>'EXHIBITA Supp'!EXHIBITA</vt:lpstr>
      <vt:lpstr>'EXHIBITA Supp'!EXHIBITAvar</vt:lpstr>
      <vt:lpstr>'Exh C'!ExhibitB</vt:lpstr>
      <vt:lpstr>'Appendix F'!EXHL</vt:lpstr>
      <vt:lpstr>'EXHIBIT M'!EXHL</vt:lpstr>
      <vt:lpstr>'Medicaid Disp Share'!Medicaid</vt:lpstr>
      <vt:lpstr>Footnote!Page_1</vt:lpstr>
      <vt:lpstr>Footnote!Page_2</vt:lpstr>
      <vt:lpstr>'Sch 4'!page1</vt:lpstr>
      <vt:lpstr>'Table of Contents'!page1</vt:lpstr>
      <vt:lpstr>' Exhbit I Combined'!Print_Area</vt:lpstr>
      <vt:lpstr>' Exhibit I State'!Print_Area</vt:lpstr>
      <vt:lpstr>'Appendix F'!Print_Area</vt:lpstr>
      <vt:lpstr>'Appendix G'!Print_Area</vt:lpstr>
      <vt:lpstr>'ARRA '!Print_Area</vt:lpstr>
      <vt:lpstr>'CASH FLOW Tax Receipts All GOV'!Print_Area</vt:lpstr>
      <vt:lpstr>'CASH FLOW Tax Receipts Gen Fd'!Print_Area</vt:lpstr>
      <vt:lpstr>'CASH FLOW Tax Receipts SR'!Print_Area</vt:lpstr>
      <vt:lpstr>'Exh A Cashflow'!Print_Area</vt:lpstr>
      <vt:lpstr>'Exh B'!Print_Area</vt:lpstr>
      <vt:lpstr>'Exh C'!Print_Area</vt:lpstr>
      <vt:lpstr>'Exh D Debt Capital Proj'!Print_Area</vt:lpstr>
      <vt:lpstr>'Exh D General Fund Spec Rev '!Print_Area</vt:lpstr>
      <vt:lpstr>'Exh D-Governmental  '!Print_Area</vt:lpstr>
      <vt:lpstr>'Exh F'!Print_Area</vt:lpstr>
      <vt:lpstr>'Exh G'!Print_Area</vt:lpstr>
      <vt:lpstr>'Exh G fed'!Print_Area</vt:lpstr>
      <vt:lpstr>'Exh G state'!Print_Area</vt:lpstr>
      <vt:lpstr>'EXHIBIT E '!Print_Area</vt:lpstr>
      <vt:lpstr>'Exhibit H'!Print_Area</vt:lpstr>
      <vt:lpstr>'Exhibit I Fed'!Print_Area</vt:lpstr>
      <vt:lpstr>'Exhibit J'!Print_Area</vt:lpstr>
      <vt:lpstr>'Exhibit K'!Print_Area</vt:lpstr>
      <vt:lpstr>'EXHIBIT L'!Print_Area</vt:lpstr>
      <vt:lpstr>'EXHIBIT M'!Print_Area</vt:lpstr>
      <vt:lpstr>EXHIBITA!Print_Area</vt:lpstr>
      <vt:lpstr>'EXHIBITA Supp'!Print_Area</vt:lpstr>
      <vt:lpstr>Footnote!Print_Area</vt:lpstr>
      <vt:lpstr>'HCRA '!Print_Area</vt:lpstr>
      <vt:lpstr>'HCRA PROG DISB'!Print_Area</vt:lpstr>
      <vt:lpstr>'Medicaid Disp Share'!Print_Area</vt:lpstr>
      <vt:lpstr>'Misc Receipts Footnotes'!Print_Area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'Appendix G'!Print_Titles</vt:lpstr>
      <vt:lpstr>'ARRA '!Print_Titles</vt:lpstr>
      <vt:lpstr>'Exh D Debt Capital Proj'!Print_Titles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2014-05-15T16:39:16Z</dcterms:created>
  <dcterms:modified xsi:type="dcterms:W3CDTF">2014-05-16T14:58:26Z</dcterms:modified>
</cp:coreProperties>
</file>